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nkfort\Frankfort Administration\Council Meetings Reports\2024 Reports\September 15, 2024\City Council\"/>
    </mc:Choice>
  </mc:AlternateContent>
  <xr:revisionPtr revIDLastSave="0" documentId="8_{844F3168-927F-4EC6-8314-78F7EF7812D4}" xr6:coauthVersionLast="47" xr6:coauthVersionMax="47" xr10:uidLastSave="{00000000-0000-0000-0000-000000000000}"/>
  <bookViews>
    <workbookView xWindow="-120" yWindow="-120" windowWidth="24240" windowHeight="13020" firstSheet="12" activeTab="15" xr2:uid="{BFA5DCE9-9326-4829-9B72-CE12BA20C449}"/>
  </bookViews>
  <sheets>
    <sheet name="January - EMS " sheetId="2" r:id="rId1"/>
    <sheet name="January - Fire " sheetId="1" r:id="rId2"/>
    <sheet name="February - EMS " sheetId="4" r:id="rId3"/>
    <sheet name="February - Fire " sheetId="3" r:id="rId4"/>
    <sheet name="March - EMS " sheetId="6" r:id="rId5"/>
    <sheet name="March - Fire " sheetId="5" r:id="rId6"/>
    <sheet name="April - EMS" sheetId="8" r:id="rId7"/>
    <sheet name="April - Fire " sheetId="7" r:id="rId8"/>
    <sheet name="May - EMS " sheetId="10" r:id="rId9"/>
    <sheet name="May - Fire" sheetId="9" r:id="rId10"/>
    <sheet name="June - EMS " sheetId="12" r:id="rId11"/>
    <sheet name="June - Fire " sheetId="11" r:id="rId12"/>
    <sheet name="July - EMS " sheetId="14" r:id="rId13"/>
    <sheet name="July - Fire " sheetId="13" r:id="rId14"/>
    <sheet name="August - EMS " sheetId="16" r:id="rId15"/>
    <sheet name="August - Fire " sheetId="15" r:id="rId16"/>
    <sheet name="September - EMS " sheetId="18" r:id="rId17"/>
    <sheet name="September - Fire " sheetId="17" r:id="rId18"/>
    <sheet name="October - EMS " sheetId="20" r:id="rId19"/>
    <sheet name="October - Fire " sheetId="19" r:id="rId20"/>
    <sheet name="November - EMS " sheetId="22" r:id="rId21"/>
    <sheet name="November - Fire " sheetId="21" r:id="rId22"/>
    <sheet name="December - EMS " sheetId="24" r:id="rId23"/>
    <sheet name="December - Fire " sheetId="23" r:id="rId24"/>
    <sheet name="Summary - EMS " sheetId="26" r:id="rId25"/>
    <sheet name="Summary  - Fire " sheetId="25" r:id="rId26"/>
    <sheet name="Running Totals " sheetId="2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6" l="1"/>
  <c r="E73" i="16"/>
  <c r="E71" i="16"/>
  <c r="G34" i="15"/>
  <c r="G32" i="15"/>
  <c r="G27" i="15"/>
  <c r="G26" i="15"/>
  <c r="E75" i="16" l="1"/>
  <c r="E72" i="16"/>
  <c r="G62" i="16"/>
  <c r="G61" i="16"/>
  <c r="G60" i="16"/>
  <c r="G46" i="16"/>
  <c r="C10" i="26"/>
  <c r="F38" i="15"/>
  <c r="D76" i="16"/>
  <c r="I25" i="11" l="1"/>
  <c r="I21" i="7"/>
  <c r="F36" i="13"/>
  <c r="G6" i="14"/>
  <c r="F78" i="14"/>
  <c r="G43" i="14"/>
  <c r="F51" i="12"/>
  <c r="F33" i="11" l="1"/>
  <c r="E56" i="12"/>
  <c r="G19" i="9"/>
  <c r="G24" i="9" s="1"/>
  <c r="F64" i="10"/>
  <c r="F29" i="9"/>
  <c r="E64" i="10"/>
  <c r="F59" i="10"/>
  <c r="F60" i="10"/>
  <c r="F61" i="10"/>
  <c r="F62" i="10"/>
  <c r="F63" i="10"/>
  <c r="G6" i="12"/>
  <c r="G7" i="12"/>
  <c r="G8" i="12"/>
  <c r="G9" i="12"/>
  <c r="G22" i="7"/>
  <c r="B57" i="8"/>
  <c r="B59" i="8"/>
  <c r="B58" i="8"/>
  <c r="B56" i="8"/>
  <c r="G50" i="8"/>
  <c r="G42" i="8" l="1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5" i="26"/>
  <c r="N6" i="26"/>
  <c r="N4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Z12" i="26"/>
  <c r="Y12" i="26"/>
  <c r="X12" i="26"/>
  <c r="W12" i="26"/>
  <c r="V12" i="26"/>
  <c r="U12" i="26"/>
  <c r="T12" i="26"/>
  <c r="S12" i="26"/>
  <c r="R12" i="26"/>
  <c r="O12" i="26"/>
  <c r="N15" i="26"/>
  <c r="N14" i="26"/>
  <c r="N13" i="26"/>
  <c r="P2" i="24"/>
  <c r="M51" i="22"/>
  <c r="M2" i="22" s="1"/>
  <c r="G60" i="6"/>
  <c r="G59" i="6"/>
  <c r="G58" i="6"/>
  <c r="G57" i="6"/>
  <c r="G56" i="6"/>
  <c r="G62" i="6"/>
  <c r="G61" i="6"/>
  <c r="G55" i="6"/>
  <c r="G54" i="6"/>
  <c r="G52" i="6"/>
  <c r="G51" i="6"/>
  <c r="G49" i="6"/>
  <c r="G46" i="6" l="1"/>
  <c r="G45" i="6"/>
  <c r="G44" i="6"/>
  <c r="G43" i="6"/>
  <c r="G42" i="6"/>
  <c r="G13" i="3"/>
  <c r="G12" i="3"/>
  <c r="G11" i="3"/>
  <c r="J2" i="2"/>
  <c r="R2" i="2"/>
  <c r="Z2" i="2"/>
  <c r="G5" i="2"/>
  <c r="G6" i="2"/>
  <c r="G7" i="2"/>
  <c r="G8" i="2"/>
  <c r="G9" i="2"/>
  <c r="G67" i="2" s="1"/>
  <c r="G2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9" i="2"/>
  <c r="G40" i="2"/>
  <c r="G41" i="2"/>
  <c r="G42" i="2"/>
  <c r="G43" i="2"/>
  <c r="G44" i="2"/>
  <c r="G45" i="2"/>
  <c r="G46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A67" i="2"/>
  <c r="B67" i="2"/>
  <c r="C67" i="2"/>
  <c r="C2" i="2" s="1"/>
  <c r="D67" i="2"/>
  <c r="D2" i="2" s="1"/>
  <c r="H67" i="2"/>
  <c r="H2" i="2" s="1"/>
  <c r="I67" i="2"/>
  <c r="I2" i="2" s="1"/>
  <c r="J67" i="2"/>
  <c r="K67" i="2"/>
  <c r="C70" i="2" s="1"/>
  <c r="L67" i="2"/>
  <c r="L2" i="2" s="1"/>
  <c r="M67" i="2"/>
  <c r="M2" i="2" s="1"/>
  <c r="N67" i="2"/>
  <c r="N2" i="2" s="1"/>
  <c r="O67" i="2"/>
  <c r="O2" i="2" s="1"/>
  <c r="P67" i="2"/>
  <c r="P2" i="2" s="1"/>
  <c r="Q67" i="2"/>
  <c r="Q2" i="2" s="1"/>
  <c r="R67" i="2"/>
  <c r="S67" i="2"/>
  <c r="S2" i="2" s="1"/>
  <c r="T67" i="2"/>
  <c r="T2" i="2" s="1"/>
  <c r="U67" i="2"/>
  <c r="U2" i="2" s="1"/>
  <c r="V67" i="2"/>
  <c r="V2" i="2" s="1"/>
  <c r="W67" i="2"/>
  <c r="W2" i="2" s="1"/>
  <c r="X67" i="2"/>
  <c r="X2" i="2" s="1"/>
  <c r="Y67" i="2"/>
  <c r="Y2" i="2" s="1"/>
  <c r="Z67" i="2"/>
  <c r="AA67" i="2"/>
  <c r="AA2" i="2" s="1"/>
  <c r="AB67" i="2"/>
  <c r="AB2" i="2" s="1"/>
  <c r="AC67" i="2"/>
  <c r="AC2" i="2" s="1"/>
  <c r="G13" i="1"/>
  <c r="G5" i="23"/>
  <c r="G40" i="24"/>
  <c r="G39" i="24"/>
  <c r="G38" i="24"/>
  <c r="G37" i="24"/>
  <c r="G36" i="24"/>
  <c r="G35" i="24"/>
  <c r="G34" i="24"/>
  <c r="G33" i="24"/>
  <c r="G32" i="24"/>
  <c r="G31" i="24"/>
  <c r="G30" i="24"/>
  <c r="G29" i="24"/>
  <c r="G13" i="21"/>
  <c r="G12" i="21"/>
  <c r="G11" i="21"/>
  <c r="G10" i="21"/>
  <c r="G9" i="21"/>
  <c r="G8" i="21"/>
  <c r="G7" i="21"/>
  <c r="G6" i="21"/>
  <c r="G5" i="21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13" i="17"/>
  <c r="G12" i="17"/>
  <c r="G11" i="17"/>
  <c r="G10" i="17"/>
  <c r="G9" i="17"/>
  <c r="G8" i="17"/>
  <c r="G7" i="17"/>
  <c r="G6" i="17"/>
  <c r="G5" i="17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5" i="15"/>
  <c r="G24" i="15"/>
  <c r="G23" i="15"/>
  <c r="G22" i="15"/>
  <c r="G21" i="15"/>
  <c r="G20" i="15"/>
  <c r="G19" i="15"/>
  <c r="G17" i="15"/>
  <c r="G15" i="15"/>
  <c r="G14" i="15"/>
  <c r="G13" i="15"/>
  <c r="G11" i="15"/>
  <c r="G9" i="15"/>
  <c r="G33" i="15" s="1"/>
  <c r="G8" i="15"/>
  <c r="G7" i="15"/>
  <c r="G6" i="15"/>
  <c r="G5" i="15"/>
  <c r="G66" i="16"/>
  <c r="G65" i="16"/>
  <c r="G64" i="16"/>
  <c r="G63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24" i="13"/>
  <c r="G23" i="13"/>
  <c r="G21" i="13"/>
  <c r="G20" i="13"/>
  <c r="G17" i="13"/>
  <c r="G16" i="13"/>
  <c r="G14" i="13"/>
  <c r="G13" i="13"/>
  <c r="G11" i="13"/>
  <c r="G31" i="13" s="1"/>
  <c r="G10" i="13"/>
  <c r="G9" i="13"/>
  <c r="G8" i="13"/>
  <c r="G33" i="13" s="1"/>
  <c r="G7" i="13"/>
  <c r="G5" i="13"/>
  <c r="G35" i="13" s="1"/>
  <c r="G67" i="14"/>
  <c r="G66" i="14"/>
  <c r="G65" i="14"/>
  <c r="G64" i="14"/>
  <c r="G63" i="14"/>
  <c r="G62" i="14"/>
  <c r="G61" i="14"/>
  <c r="G60" i="14"/>
  <c r="G59" i="14"/>
  <c r="G58" i="14"/>
  <c r="G57" i="14"/>
  <c r="G56" i="14"/>
  <c r="G54" i="14"/>
  <c r="G53" i="14"/>
  <c r="G51" i="14"/>
  <c r="G50" i="14"/>
  <c r="G49" i="14"/>
  <c r="G48" i="14"/>
  <c r="G47" i="14"/>
  <c r="G46" i="14"/>
  <c r="G45" i="14"/>
  <c r="G44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77" i="14" s="1"/>
  <c r="G23" i="14"/>
  <c r="G21" i="14"/>
  <c r="G20" i="14"/>
  <c r="G19" i="14"/>
  <c r="G18" i="14"/>
  <c r="G17" i="14"/>
  <c r="G76" i="14" s="1"/>
  <c r="G16" i="14"/>
  <c r="G15" i="14"/>
  <c r="G14" i="14"/>
  <c r="G13" i="14"/>
  <c r="G11" i="14"/>
  <c r="G10" i="14"/>
  <c r="G9" i="14"/>
  <c r="G8" i="14"/>
  <c r="G22" i="11"/>
  <c r="G21" i="11"/>
  <c r="G20" i="11"/>
  <c r="G19" i="11"/>
  <c r="G18" i="11"/>
  <c r="G17" i="11"/>
  <c r="G16" i="11"/>
  <c r="G15" i="11"/>
  <c r="G14" i="11"/>
  <c r="G13" i="11"/>
  <c r="G12" i="11"/>
  <c r="G9" i="11"/>
  <c r="G8" i="11"/>
  <c r="G7" i="11"/>
  <c r="G31" i="11" s="1"/>
  <c r="G6" i="11"/>
  <c r="G5" i="11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5" i="12"/>
  <c r="G18" i="9"/>
  <c r="G17" i="9"/>
  <c r="G16" i="9"/>
  <c r="G15" i="9"/>
  <c r="G14" i="9"/>
  <c r="G13" i="9"/>
  <c r="G12" i="9"/>
  <c r="G11" i="9"/>
  <c r="G10" i="9"/>
  <c r="G9" i="9"/>
  <c r="G28" i="9" s="1"/>
  <c r="G8" i="9"/>
  <c r="G7" i="9"/>
  <c r="G25" i="9" s="1"/>
  <c r="G6" i="9"/>
  <c r="G5" i="9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51" i="8"/>
  <c r="G49" i="8"/>
  <c r="G48" i="8"/>
  <c r="G47" i="8"/>
  <c r="G46" i="8"/>
  <c r="G45" i="8"/>
  <c r="G44" i="8"/>
  <c r="G43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12" i="7"/>
  <c r="G11" i="7"/>
  <c r="G10" i="7"/>
  <c r="G9" i="7"/>
  <c r="G7" i="7"/>
  <c r="G5" i="7"/>
  <c r="G18" i="7"/>
  <c r="G17" i="7"/>
  <c r="G16" i="7"/>
  <c r="G15" i="7"/>
  <c r="G14" i="7"/>
  <c r="G13" i="7"/>
  <c r="G9" i="5"/>
  <c r="G7" i="5"/>
  <c r="G6" i="5"/>
  <c r="G53" i="6"/>
  <c r="G48" i="6"/>
  <c r="G47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4" i="6"/>
  <c r="G13" i="6"/>
  <c r="G12" i="6"/>
  <c r="G11" i="6"/>
  <c r="G10" i="6"/>
  <c r="G8" i="6"/>
  <c r="G7" i="6"/>
  <c r="G6" i="6"/>
  <c r="G5" i="6"/>
  <c r="G10" i="3"/>
  <c r="G9" i="3"/>
  <c r="G8" i="3"/>
  <c r="G7" i="3"/>
  <c r="G6" i="3"/>
  <c r="G5" i="3"/>
  <c r="G56" i="4"/>
  <c r="G55" i="4"/>
  <c r="G54" i="4"/>
  <c r="G53" i="4"/>
  <c r="G52" i="4"/>
  <c r="G51" i="4"/>
  <c r="G50" i="4"/>
  <c r="G49" i="4"/>
  <c r="G48" i="4"/>
  <c r="G47" i="4"/>
  <c r="G46" i="4"/>
  <c r="G45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4" i="4"/>
  <c r="G13" i="4"/>
  <c r="G11" i="4"/>
  <c r="G10" i="4"/>
  <c r="G9" i="4"/>
  <c r="G8" i="4"/>
  <c r="G7" i="4"/>
  <c r="G6" i="4"/>
  <c r="G5" i="4"/>
  <c r="G8" i="1"/>
  <c r="G7" i="1"/>
  <c r="G5" i="1"/>
  <c r="G35" i="15" l="1"/>
  <c r="E76" i="16"/>
  <c r="G73" i="14"/>
  <c r="G78" i="14" s="1"/>
  <c r="G75" i="14"/>
  <c r="G74" i="14"/>
  <c r="G32" i="13"/>
  <c r="G30" i="13"/>
  <c r="G28" i="11"/>
  <c r="G30" i="11"/>
  <c r="G33" i="11" s="1"/>
  <c r="F54" i="12"/>
  <c r="F53" i="12"/>
  <c r="G26" i="9"/>
  <c r="G29" i="9" s="1"/>
  <c r="K2" i="2"/>
  <c r="H70" i="2"/>
  <c r="P41" i="24"/>
  <c r="G38" i="15" l="1"/>
  <c r="G36" i="13"/>
  <c r="F56" i="12"/>
  <c r="H41" i="24"/>
  <c r="H50" i="20"/>
  <c r="H17" i="27" l="1"/>
  <c r="G17" i="27"/>
  <c r="F17" i="27"/>
  <c r="E17" i="27"/>
  <c r="D17" i="27"/>
  <c r="C17" i="27"/>
  <c r="B17" i="27"/>
  <c r="M21" i="19"/>
  <c r="L21" i="19"/>
  <c r="K21" i="19"/>
  <c r="G50" i="20"/>
  <c r="G21" i="19"/>
  <c r="G2" i="19"/>
  <c r="G10" i="27"/>
  <c r="G6" i="27"/>
  <c r="G4" i="27"/>
  <c r="E7" i="27"/>
  <c r="C7" i="27"/>
  <c r="B19" i="27" l="1"/>
  <c r="G7" i="27"/>
  <c r="G14" i="17"/>
  <c r="G55" i="18"/>
  <c r="G67" i="16" l="1"/>
  <c r="H21" i="19"/>
  <c r="H14" i="17"/>
  <c r="H20" i="23" l="1"/>
  <c r="H2" i="23" s="1"/>
  <c r="G15" i="25" s="1"/>
  <c r="H14" i="21"/>
  <c r="H2" i="21" s="1"/>
  <c r="G14" i="25" s="1"/>
  <c r="H51" i="22"/>
  <c r="H2" i="22" s="1"/>
  <c r="H2" i="20"/>
  <c r="F13" i="26" s="1"/>
  <c r="H28" i="15"/>
  <c r="H2" i="15" s="1"/>
  <c r="G11" i="25" s="1"/>
  <c r="H55" i="18"/>
  <c r="H2" i="18" s="1"/>
  <c r="F12" i="26" s="1"/>
  <c r="H67" i="16"/>
  <c r="H2" i="16" s="1"/>
  <c r="F11" i="26" s="1"/>
  <c r="F4" i="26"/>
  <c r="H14" i="1"/>
  <c r="H2" i="1" s="1"/>
  <c r="G4" i="25" s="1"/>
  <c r="H57" i="4"/>
  <c r="H2" i="4" s="1"/>
  <c r="H14" i="3"/>
  <c r="H2" i="3" s="1"/>
  <c r="G5" i="25" s="1"/>
  <c r="H63" i="6"/>
  <c r="H2" i="6" s="1"/>
  <c r="H10" i="5"/>
  <c r="H2" i="5" s="1"/>
  <c r="G6" i="25" s="1"/>
  <c r="H52" i="8"/>
  <c r="H2" i="8" s="1"/>
  <c r="H19" i="7"/>
  <c r="H2" i="7" s="1"/>
  <c r="G7" i="25" s="1"/>
  <c r="H54" i="10"/>
  <c r="H2" i="10" s="1"/>
  <c r="H20" i="9"/>
  <c r="H2" i="9" s="1"/>
  <c r="G8" i="25" s="1"/>
  <c r="H46" i="12"/>
  <c r="H2" i="12" s="1"/>
  <c r="H23" i="11"/>
  <c r="H2" i="11" s="1"/>
  <c r="G9" i="25" s="1"/>
  <c r="H25" i="13"/>
  <c r="H2" i="13" s="1"/>
  <c r="G10" i="25" s="1"/>
  <c r="H68" i="14"/>
  <c r="H2" i="14" s="1"/>
  <c r="F10" i="26" s="1"/>
  <c r="G23" i="11"/>
  <c r="G2" i="11" s="1"/>
  <c r="E9" i="25" s="1"/>
  <c r="G20" i="9" l="1"/>
  <c r="F6" i="26"/>
  <c r="P20" i="9"/>
  <c r="P2" i="9" s="1"/>
  <c r="P8" i="25" s="1"/>
  <c r="Q14" i="1"/>
  <c r="Q2" i="1" s="1"/>
  <c r="P4" i="25" s="1"/>
  <c r="Q14" i="3"/>
  <c r="Q2" i="3" s="1"/>
  <c r="P5" i="25" s="1"/>
  <c r="Q10" i="5"/>
  <c r="Q2" i="5" s="1"/>
  <c r="P6" i="25" s="1"/>
  <c r="Y20" i="23"/>
  <c r="Y2" i="23" s="1"/>
  <c r="Y15" i="25" s="1"/>
  <c r="X20" i="23"/>
  <c r="X2" i="23" s="1"/>
  <c r="X15" i="25" s="1"/>
  <c r="W20" i="23"/>
  <c r="W2" i="23" s="1"/>
  <c r="W15" i="25" s="1"/>
  <c r="V20" i="23"/>
  <c r="V2" i="23" s="1"/>
  <c r="V15" i="25" s="1"/>
  <c r="U20" i="23"/>
  <c r="U2" i="23" s="1"/>
  <c r="T20" i="23"/>
  <c r="T2" i="23" s="1"/>
  <c r="S20" i="23"/>
  <c r="R20" i="23"/>
  <c r="R2" i="23" s="1"/>
  <c r="R15" i="25" s="1"/>
  <c r="Q20" i="23"/>
  <c r="Q2" i="23" s="1"/>
  <c r="Q15" i="25" s="1"/>
  <c r="P20" i="23"/>
  <c r="P2" i="23" s="1"/>
  <c r="P15" i="25" s="1"/>
  <c r="O20" i="23"/>
  <c r="O2" i="23" s="1"/>
  <c r="O15" i="25" s="1"/>
  <c r="N20" i="23"/>
  <c r="N2" i="23" s="1"/>
  <c r="N15" i="25" s="1"/>
  <c r="M20" i="23"/>
  <c r="M2" i="23" s="1"/>
  <c r="L15" i="25" s="1"/>
  <c r="L20" i="23"/>
  <c r="L2" i="23" s="1"/>
  <c r="K15" i="25" s="1"/>
  <c r="K20" i="23"/>
  <c r="K2" i="23" s="1"/>
  <c r="J15" i="25" s="1"/>
  <c r="J20" i="23"/>
  <c r="J2" i="23" s="1"/>
  <c r="I15" i="25" s="1"/>
  <c r="I20" i="23"/>
  <c r="I2" i="23" s="1"/>
  <c r="H15" i="25" s="1"/>
  <c r="D20" i="23"/>
  <c r="D2" i="23" s="1"/>
  <c r="D15" i="25" s="1"/>
  <c r="C20" i="23"/>
  <c r="C2" i="23" s="1"/>
  <c r="C15" i="25" s="1"/>
  <c r="B20" i="23"/>
  <c r="A20" i="23"/>
  <c r="S2" i="23"/>
  <c r="S15" i="25" s="1"/>
  <c r="Y14" i="21"/>
  <c r="Y2" i="21" s="1"/>
  <c r="Y14" i="25" s="1"/>
  <c r="X14" i="21"/>
  <c r="X2" i="21" s="1"/>
  <c r="X14" i="25" s="1"/>
  <c r="W14" i="21"/>
  <c r="W2" i="21" s="1"/>
  <c r="W14" i="25" s="1"/>
  <c r="V14" i="21"/>
  <c r="V2" i="21" s="1"/>
  <c r="V14" i="25" s="1"/>
  <c r="U14" i="21"/>
  <c r="U2" i="21" s="1"/>
  <c r="T14" i="21"/>
  <c r="T2" i="21" s="1"/>
  <c r="S14" i="21"/>
  <c r="S2" i="21" s="1"/>
  <c r="S14" i="25" s="1"/>
  <c r="R14" i="21"/>
  <c r="R2" i="21" s="1"/>
  <c r="R14" i="25" s="1"/>
  <c r="Q14" i="21"/>
  <c r="Q2" i="21" s="1"/>
  <c r="P14" i="21"/>
  <c r="P2" i="21" s="1"/>
  <c r="P14" i="25" s="1"/>
  <c r="O14" i="21"/>
  <c r="O2" i="21" s="1"/>
  <c r="O14" i="25" s="1"/>
  <c r="N14" i="21"/>
  <c r="N2" i="21" s="1"/>
  <c r="N14" i="25" s="1"/>
  <c r="M14" i="21"/>
  <c r="M2" i="21" s="1"/>
  <c r="L14" i="25" s="1"/>
  <c r="L14" i="21"/>
  <c r="L2" i="21" s="1"/>
  <c r="K14" i="25" s="1"/>
  <c r="K14" i="21"/>
  <c r="K2" i="21" s="1"/>
  <c r="J14" i="25" s="1"/>
  <c r="J14" i="21"/>
  <c r="J2" i="21" s="1"/>
  <c r="I14" i="25" s="1"/>
  <c r="I14" i="21"/>
  <c r="I2" i="21" s="1"/>
  <c r="H14" i="25" s="1"/>
  <c r="D14" i="21"/>
  <c r="D2" i="21" s="1"/>
  <c r="D14" i="25" s="1"/>
  <c r="C14" i="21"/>
  <c r="C2" i="21" s="1"/>
  <c r="C14" i="25" s="1"/>
  <c r="B14" i="21"/>
  <c r="A14" i="21"/>
  <c r="Y21" i="19"/>
  <c r="Y2" i="19" s="1"/>
  <c r="Y13" i="25" s="1"/>
  <c r="X21" i="19"/>
  <c r="X2" i="19" s="1"/>
  <c r="X13" i="25" s="1"/>
  <c r="W21" i="19"/>
  <c r="W2" i="19" s="1"/>
  <c r="W13" i="25" s="1"/>
  <c r="V21" i="19"/>
  <c r="V2" i="19" s="1"/>
  <c r="V13" i="25" s="1"/>
  <c r="U21" i="19"/>
  <c r="U2" i="19" s="1"/>
  <c r="U13" i="25" s="1"/>
  <c r="T21" i="19"/>
  <c r="T2" i="19" s="1"/>
  <c r="S21" i="19"/>
  <c r="S2" i="19" s="1"/>
  <c r="S13" i="25" s="1"/>
  <c r="R21" i="19"/>
  <c r="R2" i="19" s="1"/>
  <c r="R13" i="25" s="1"/>
  <c r="Q21" i="19"/>
  <c r="Q2" i="19" s="1"/>
  <c r="Q13" i="25" s="1"/>
  <c r="P21" i="19"/>
  <c r="P2" i="19" s="1"/>
  <c r="P13" i="25" s="1"/>
  <c r="O21" i="19"/>
  <c r="O2" i="19" s="1"/>
  <c r="O13" i="25" s="1"/>
  <c r="N21" i="19"/>
  <c r="N2" i="19" s="1"/>
  <c r="N13" i="25" s="1"/>
  <c r="M2" i="19"/>
  <c r="L13" i="25" s="1"/>
  <c r="L2" i="19"/>
  <c r="K13" i="25" s="1"/>
  <c r="K2" i="19"/>
  <c r="J13" i="25" s="1"/>
  <c r="J21" i="19"/>
  <c r="J2" i="19" s="1"/>
  <c r="I13" i="25" s="1"/>
  <c r="I21" i="19"/>
  <c r="D21" i="19"/>
  <c r="D2" i="19" s="1"/>
  <c r="D13" i="25" s="1"/>
  <c r="C21" i="19"/>
  <c r="C2" i="19" s="1"/>
  <c r="C13" i="25" s="1"/>
  <c r="B21" i="19"/>
  <c r="A21" i="19"/>
  <c r="H2" i="19"/>
  <c r="G13" i="25" s="1"/>
  <c r="Y14" i="17"/>
  <c r="Y2" i="17" s="1"/>
  <c r="Y12" i="25" s="1"/>
  <c r="X14" i="17"/>
  <c r="X2" i="17" s="1"/>
  <c r="X12" i="25" s="1"/>
  <c r="W14" i="17"/>
  <c r="W2" i="17" s="1"/>
  <c r="W12" i="25" s="1"/>
  <c r="V14" i="17"/>
  <c r="U14" i="17"/>
  <c r="U2" i="17" s="1"/>
  <c r="U12" i="25" s="1"/>
  <c r="T14" i="17"/>
  <c r="T2" i="17" s="1"/>
  <c r="S14" i="17"/>
  <c r="S2" i="17" s="1"/>
  <c r="S12" i="25" s="1"/>
  <c r="R14" i="17"/>
  <c r="R2" i="17" s="1"/>
  <c r="R12" i="25" s="1"/>
  <c r="Q14" i="17"/>
  <c r="Q2" i="17" s="1"/>
  <c r="Q12" i="25" s="1"/>
  <c r="P14" i="17"/>
  <c r="P2" i="17" s="1"/>
  <c r="P12" i="25" s="1"/>
  <c r="O14" i="17"/>
  <c r="O2" i="17" s="1"/>
  <c r="O12" i="25" s="1"/>
  <c r="N14" i="17"/>
  <c r="N2" i="17" s="1"/>
  <c r="N12" i="25" s="1"/>
  <c r="M14" i="17"/>
  <c r="M2" i="17" s="1"/>
  <c r="L12" i="25" s="1"/>
  <c r="L14" i="17"/>
  <c r="L2" i="17" s="1"/>
  <c r="K12" i="25" s="1"/>
  <c r="K14" i="17"/>
  <c r="K2" i="17" s="1"/>
  <c r="J12" i="25" s="1"/>
  <c r="J14" i="17"/>
  <c r="J2" i="17" s="1"/>
  <c r="I12" i="25" s="1"/>
  <c r="I14" i="17"/>
  <c r="I2" i="17" s="1"/>
  <c r="H12" i="25" s="1"/>
  <c r="H2" i="17"/>
  <c r="G12" i="25" s="1"/>
  <c r="D14" i="17"/>
  <c r="C14" i="17"/>
  <c r="C2" i="17" s="1"/>
  <c r="C12" i="25" s="1"/>
  <c r="B14" i="17"/>
  <c r="A14" i="17"/>
  <c r="V2" i="17"/>
  <c r="V12" i="25" s="1"/>
  <c r="D2" i="17"/>
  <c r="Y28" i="15"/>
  <c r="Y2" i="15" s="1"/>
  <c r="Y11" i="25" s="1"/>
  <c r="X28" i="15"/>
  <c r="X2" i="15" s="1"/>
  <c r="X11" i="25" s="1"/>
  <c r="W28" i="15"/>
  <c r="W2" i="15" s="1"/>
  <c r="W11" i="25" s="1"/>
  <c r="V28" i="15"/>
  <c r="V2" i="15" s="1"/>
  <c r="V11" i="25" s="1"/>
  <c r="U28" i="15"/>
  <c r="U2" i="15" s="1"/>
  <c r="U11" i="25" s="1"/>
  <c r="T28" i="15"/>
  <c r="T2" i="15" s="1"/>
  <c r="T11" i="25" s="1"/>
  <c r="S28" i="15"/>
  <c r="S2" i="15" s="1"/>
  <c r="S11" i="25" s="1"/>
  <c r="R28" i="15"/>
  <c r="R2" i="15" s="1"/>
  <c r="R11" i="25" s="1"/>
  <c r="Q28" i="15"/>
  <c r="Q2" i="15" s="1"/>
  <c r="Q11" i="25" s="1"/>
  <c r="P28" i="15"/>
  <c r="P2" i="15" s="1"/>
  <c r="P11" i="25" s="1"/>
  <c r="O28" i="15"/>
  <c r="O2" i="15" s="1"/>
  <c r="O11" i="25" s="1"/>
  <c r="N28" i="15"/>
  <c r="N2" i="15" s="1"/>
  <c r="N11" i="25" s="1"/>
  <c r="M28" i="15"/>
  <c r="M2" i="15" s="1"/>
  <c r="L11" i="25" s="1"/>
  <c r="L28" i="15"/>
  <c r="L2" i="15" s="1"/>
  <c r="K11" i="25" s="1"/>
  <c r="K28" i="15"/>
  <c r="K2" i="15" s="1"/>
  <c r="J11" i="25" s="1"/>
  <c r="J28" i="15"/>
  <c r="J2" i="15" s="1"/>
  <c r="I11" i="25" s="1"/>
  <c r="I28" i="15"/>
  <c r="I2" i="15" s="1"/>
  <c r="H11" i="25" s="1"/>
  <c r="D28" i="15"/>
  <c r="D2" i="15" s="1"/>
  <c r="D11" i="25" s="1"/>
  <c r="C28" i="15"/>
  <c r="C2" i="15" s="1"/>
  <c r="C11" i="25" s="1"/>
  <c r="B28" i="15"/>
  <c r="A28" i="15"/>
  <c r="Y25" i="13"/>
  <c r="Y2" i="13" s="1"/>
  <c r="Y10" i="25" s="1"/>
  <c r="X25" i="13"/>
  <c r="X2" i="13" s="1"/>
  <c r="X10" i="25" s="1"/>
  <c r="W25" i="13"/>
  <c r="W2" i="13" s="1"/>
  <c r="W10" i="25" s="1"/>
  <c r="V25" i="13"/>
  <c r="V2" i="13" s="1"/>
  <c r="V10" i="25" s="1"/>
  <c r="U25" i="13"/>
  <c r="U2" i="13" s="1"/>
  <c r="U10" i="25" s="1"/>
  <c r="T25" i="13"/>
  <c r="T2" i="13" s="1"/>
  <c r="T10" i="25" s="1"/>
  <c r="S25" i="13"/>
  <c r="S2" i="13" s="1"/>
  <c r="S10" i="25" s="1"/>
  <c r="R25" i="13"/>
  <c r="R2" i="13" s="1"/>
  <c r="R10" i="25" s="1"/>
  <c r="Q25" i="13"/>
  <c r="Q2" i="13" s="1"/>
  <c r="Q10" i="25" s="1"/>
  <c r="P25" i="13"/>
  <c r="P2" i="13" s="1"/>
  <c r="P10" i="25" s="1"/>
  <c r="O25" i="13"/>
  <c r="O2" i="13" s="1"/>
  <c r="O10" i="25" s="1"/>
  <c r="N25" i="13"/>
  <c r="N2" i="13" s="1"/>
  <c r="N10" i="25" s="1"/>
  <c r="M25" i="13"/>
  <c r="M2" i="13" s="1"/>
  <c r="L10" i="25" s="1"/>
  <c r="L25" i="13"/>
  <c r="L2" i="13" s="1"/>
  <c r="K10" i="25" s="1"/>
  <c r="K25" i="13"/>
  <c r="K2" i="13" s="1"/>
  <c r="J10" i="25" s="1"/>
  <c r="J25" i="13"/>
  <c r="J2" i="13" s="1"/>
  <c r="I10" i="25" s="1"/>
  <c r="I25" i="13"/>
  <c r="D25" i="13"/>
  <c r="D2" i="13" s="1"/>
  <c r="D10" i="25" s="1"/>
  <c r="C25" i="13"/>
  <c r="C2" i="13" s="1"/>
  <c r="C10" i="25" s="1"/>
  <c r="B25" i="13"/>
  <c r="A25" i="13"/>
  <c r="Y23" i="11"/>
  <c r="Y2" i="11" s="1"/>
  <c r="Y9" i="25" s="1"/>
  <c r="X23" i="11"/>
  <c r="X2" i="11" s="1"/>
  <c r="W23" i="11"/>
  <c r="W2" i="11" s="1"/>
  <c r="W9" i="25" s="1"/>
  <c r="V23" i="11"/>
  <c r="V2" i="11" s="1"/>
  <c r="V9" i="25" s="1"/>
  <c r="U23" i="11"/>
  <c r="U2" i="11" s="1"/>
  <c r="U9" i="25" s="1"/>
  <c r="T23" i="11"/>
  <c r="T2" i="11" s="1"/>
  <c r="T9" i="25" s="1"/>
  <c r="S23" i="11"/>
  <c r="S2" i="11" s="1"/>
  <c r="S9" i="25" s="1"/>
  <c r="R23" i="11"/>
  <c r="R2" i="11" s="1"/>
  <c r="R9" i="25" s="1"/>
  <c r="Q23" i="11"/>
  <c r="Q2" i="11" s="1"/>
  <c r="Q9" i="25" s="1"/>
  <c r="P23" i="11"/>
  <c r="P2" i="11" s="1"/>
  <c r="O23" i="11"/>
  <c r="O2" i="11" s="1"/>
  <c r="O9" i="25" s="1"/>
  <c r="N23" i="11"/>
  <c r="N2" i="11" s="1"/>
  <c r="N9" i="25" s="1"/>
  <c r="M23" i="11"/>
  <c r="M2" i="11" s="1"/>
  <c r="L9" i="25" s="1"/>
  <c r="L23" i="11"/>
  <c r="L2" i="11" s="1"/>
  <c r="K9" i="25" s="1"/>
  <c r="K23" i="11"/>
  <c r="K2" i="11" s="1"/>
  <c r="J9" i="25" s="1"/>
  <c r="J23" i="11"/>
  <c r="J2" i="11" s="1"/>
  <c r="I9" i="25" s="1"/>
  <c r="I23" i="11"/>
  <c r="I2" i="11" s="1"/>
  <c r="H9" i="25" s="1"/>
  <c r="D23" i="11"/>
  <c r="D2" i="11" s="1"/>
  <c r="C23" i="11"/>
  <c r="C2" i="11" s="1"/>
  <c r="B23" i="11"/>
  <c r="A23" i="11"/>
  <c r="P19" i="7"/>
  <c r="P2" i="7" s="1"/>
  <c r="P7" i="25" s="1"/>
  <c r="M4" i="26"/>
  <c r="L4" i="26"/>
  <c r="K4" i="26"/>
  <c r="I4" i="26"/>
  <c r="H4" i="26"/>
  <c r="D4" i="26"/>
  <c r="C4" i="26"/>
  <c r="Z14" i="1"/>
  <c r="Z2" i="1" s="1"/>
  <c r="Y4" i="25" s="1"/>
  <c r="Y14" i="1"/>
  <c r="Y2" i="1" s="1"/>
  <c r="X4" i="25" s="1"/>
  <c r="X14" i="1"/>
  <c r="X2" i="1" s="1"/>
  <c r="W4" i="25" s="1"/>
  <c r="W14" i="1"/>
  <c r="W2" i="1" s="1"/>
  <c r="V4" i="25" s="1"/>
  <c r="V14" i="1"/>
  <c r="V2" i="1" s="1"/>
  <c r="U4" i="25" s="1"/>
  <c r="U14" i="1"/>
  <c r="U2" i="1" s="1"/>
  <c r="T4" i="25" s="1"/>
  <c r="T14" i="1"/>
  <c r="T2" i="1" s="1"/>
  <c r="S4" i="25" s="1"/>
  <c r="S14" i="1"/>
  <c r="S2" i="1" s="1"/>
  <c r="R4" i="25" s="1"/>
  <c r="R14" i="1"/>
  <c r="R2" i="1" s="1"/>
  <c r="Q4" i="25" s="1"/>
  <c r="P14" i="1"/>
  <c r="P2" i="1" s="1"/>
  <c r="O4" i="25" s="1"/>
  <c r="O14" i="1"/>
  <c r="O2" i="1" s="1"/>
  <c r="N4" i="25" s="1"/>
  <c r="N14" i="1"/>
  <c r="N2" i="1" s="1"/>
  <c r="M4" i="25" s="1"/>
  <c r="M14" i="1"/>
  <c r="M2" i="1" s="1"/>
  <c r="L4" i="25" s="1"/>
  <c r="L14" i="1"/>
  <c r="L2" i="1" s="1"/>
  <c r="K4" i="25" s="1"/>
  <c r="K14" i="1"/>
  <c r="K2" i="1" s="1"/>
  <c r="J4" i="25" s="1"/>
  <c r="J14" i="1"/>
  <c r="J2" i="1" s="1"/>
  <c r="I4" i="25" s="1"/>
  <c r="I14" i="1"/>
  <c r="I2" i="1" s="1"/>
  <c r="H4" i="25" s="1"/>
  <c r="D14" i="1"/>
  <c r="D2" i="1" s="1"/>
  <c r="D4" i="25" s="1"/>
  <c r="C14" i="1"/>
  <c r="C2" i="1" s="1"/>
  <c r="C4" i="25" s="1"/>
  <c r="B14" i="1"/>
  <c r="A14" i="1"/>
  <c r="G2" i="8"/>
  <c r="E7" i="26" s="1"/>
  <c r="AB41" i="24"/>
  <c r="AB2" i="24" s="1"/>
  <c r="AA41" i="24"/>
  <c r="AA2" i="24" s="1"/>
  <c r="Z41" i="24"/>
  <c r="Z2" i="24" s="1"/>
  <c r="Y41" i="24"/>
  <c r="Y2" i="24" s="1"/>
  <c r="X41" i="24"/>
  <c r="X2" i="24" s="1"/>
  <c r="W41" i="24"/>
  <c r="W2" i="24" s="1"/>
  <c r="V41" i="24"/>
  <c r="V2" i="24" s="1"/>
  <c r="U41" i="24"/>
  <c r="U2" i="24" s="1"/>
  <c r="T41" i="24"/>
  <c r="T2" i="24" s="1"/>
  <c r="S41" i="24"/>
  <c r="S2" i="24" s="1"/>
  <c r="R41" i="24"/>
  <c r="R2" i="24" s="1"/>
  <c r="Q41" i="24"/>
  <c r="Q2" i="24" s="1"/>
  <c r="O41" i="24"/>
  <c r="O2" i="24" s="1"/>
  <c r="N41" i="24"/>
  <c r="N2" i="24" s="1"/>
  <c r="M41" i="24"/>
  <c r="M2" i="24" s="1"/>
  <c r="L41" i="24"/>
  <c r="L2" i="24" s="1"/>
  <c r="J15" i="26" s="1"/>
  <c r="K41" i="24"/>
  <c r="K2" i="24" s="1"/>
  <c r="I15" i="26" s="1"/>
  <c r="J41" i="24"/>
  <c r="J2" i="24" s="1"/>
  <c r="H15" i="26" s="1"/>
  <c r="I41" i="24"/>
  <c r="H2" i="24"/>
  <c r="D41" i="24"/>
  <c r="D2" i="24" s="1"/>
  <c r="D15" i="26" s="1"/>
  <c r="C41" i="24"/>
  <c r="C2" i="24" s="1"/>
  <c r="B41" i="24"/>
  <c r="A41" i="24"/>
  <c r="AB51" i="22"/>
  <c r="AB2" i="22" s="1"/>
  <c r="AA51" i="22"/>
  <c r="AA2" i="22" s="1"/>
  <c r="Z51" i="22"/>
  <c r="Z2" i="22" s="1"/>
  <c r="Y51" i="22"/>
  <c r="Y2" i="22" s="1"/>
  <c r="X51" i="22"/>
  <c r="X2" i="22" s="1"/>
  <c r="W51" i="22"/>
  <c r="W2" i="22" s="1"/>
  <c r="V51" i="22"/>
  <c r="V2" i="22" s="1"/>
  <c r="U51" i="22"/>
  <c r="U2" i="22" s="1"/>
  <c r="T51" i="22"/>
  <c r="T2" i="22" s="1"/>
  <c r="S51" i="22"/>
  <c r="S2" i="22" s="1"/>
  <c r="R51" i="22"/>
  <c r="R2" i="22" s="1"/>
  <c r="Q51" i="22"/>
  <c r="Q2" i="22" s="1"/>
  <c r="P51" i="22"/>
  <c r="P2" i="22" s="1"/>
  <c r="O51" i="22"/>
  <c r="O2" i="22" s="1"/>
  <c r="N51" i="22"/>
  <c r="N2" i="22" s="1"/>
  <c r="L51" i="22"/>
  <c r="L2" i="22" s="1"/>
  <c r="J14" i="26" s="1"/>
  <c r="K51" i="22"/>
  <c r="K2" i="22" s="1"/>
  <c r="I14" i="26" s="1"/>
  <c r="J51" i="22"/>
  <c r="J2" i="22" s="1"/>
  <c r="H14" i="26" s="1"/>
  <c r="I51" i="22"/>
  <c r="I2" i="22" s="1"/>
  <c r="G14" i="26" s="1"/>
  <c r="D51" i="22"/>
  <c r="D2" i="22" s="1"/>
  <c r="D14" i="26" s="1"/>
  <c r="C51" i="22"/>
  <c r="C2" i="22" s="1"/>
  <c r="B51" i="22"/>
  <c r="A51" i="22"/>
  <c r="AB50" i="20"/>
  <c r="AB2" i="20" s="1"/>
  <c r="AA50" i="20"/>
  <c r="AA2" i="20" s="1"/>
  <c r="Z50" i="20"/>
  <c r="Z2" i="20" s="1"/>
  <c r="Y50" i="20"/>
  <c r="Y2" i="20" s="1"/>
  <c r="X50" i="20"/>
  <c r="X2" i="20" s="1"/>
  <c r="W50" i="20"/>
  <c r="W2" i="20" s="1"/>
  <c r="V50" i="20"/>
  <c r="V2" i="20" s="1"/>
  <c r="U50" i="20"/>
  <c r="U2" i="20" s="1"/>
  <c r="T50" i="20"/>
  <c r="T2" i="20" s="1"/>
  <c r="S50" i="20"/>
  <c r="S2" i="20" s="1"/>
  <c r="R50" i="20"/>
  <c r="R2" i="20" s="1"/>
  <c r="Q50" i="20"/>
  <c r="Q2" i="20" s="1"/>
  <c r="P50" i="20"/>
  <c r="P2" i="20" s="1"/>
  <c r="O50" i="20"/>
  <c r="O2" i="20" s="1"/>
  <c r="N50" i="20"/>
  <c r="N2" i="20" s="1"/>
  <c r="M50" i="20"/>
  <c r="M2" i="20" s="1"/>
  <c r="L50" i="20"/>
  <c r="L2" i="20" s="1"/>
  <c r="J13" i="26" s="1"/>
  <c r="K50" i="20"/>
  <c r="K2" i="20" s="1"/>
  <c r="I13" i="26" s="1"/>
  <c r="J50" i="20"/>
  <c r="J2" i="20" s="1"/>
  <c r="H13" i="26" s="1"/>
  <c r="I50" i="20"/>
  <c r="D50" i="20"/>
  <c r="D2" i="20" s="1"/>
  <c r="D13" i="26" s="1"/>
  <c r="C50" i="20"/>
  <c r="C2" i="20" s="1"/>
  <c r="B50" i="20"/>
  <c r="A50" i="20"/>
  <c r="AB55" i="18"/>
  <c r="AB2" i="18" s="1"/>
  <c r="AA12" i="26" s="1"/>
  <c r="AA55" i="18"/>
  <c r="AA2" i="18" s="1"/>
  <c r="Z55" i="18"/>
  <c r="Z2" i="18" s="1"/>
  <c r="Y55" i="18"/>
  <c r="Y2" i="18" s="1"/>
  <c r="X55" i="18"/>
  <c r="X2" i="18" s="1"/>
  <c r="W55" i="18"/>
  <c r="W2" i="18" s="1"/>
  <c r="V55" i="18"/>
  <c r="V2" i="18" s="1"/>
  <c r="U55" i="18"/>
  <c r="U2" i="18" s="1"/>
  <c r="T55" i="18"/>
  <c r="T2" i="18" s="1"/>
  <c r="S55" i="18"/>
  <c r="S2" i="18" s="1"/>
  <c r="R55" i="18"/>
  <c r="R2" i="18" s="1"/>
  <c r="Q12" i="26" s="1"/>
  <c r="Q55" i="18"/>
  <c r="Q2" i="18" s="1"/>
  <c r="P12" i="26" s="1"/>
  <c r="P55" i="18"/>
  <c r="P2" i="18" s="1"/>
  <c r="O55" i="18"/>
  <c r="O2" i="18" s="1"/>
  <c r="N12" i="26" s="1"/>
  <c r="N55" i="18"/>
  <c r="M55" i="18"/>
  <c r="M2" i="18" s="1"/>
  <c r="L55" i="18"/>
  <c r="L2" i="18" s="1"/>
  <c r="J12" i="26" s="1"/>
  <c r="K55" i="18"/>
  <c r="K2" i="18" s="1"/>
  <c r="I12" i="26" s="1"/>
  <c r="J55" i="18"/>
  <c r="J2" i="18" s="1"/>
  <c r="I55" i="18"/>
  <c r="I2" i="18" s="1"/>
  <c r="G12" i="26" s="1"/>
  <c r="D55" i="18"/>
  <c r="D2" i="18" s="1"/>
  <c r="D12" i="26" s="1"/>
  <c r="C55" i="18"/>
  <c r="C2" i="18" s="1"/>
  <c r="C12" i="26" s="1"/>
  <c r="B55" i="18"/>
  <c r="A55" i="18"/>
  <c r="AB67" i="16"/>
  <c r="AB2" i="16" s="1"/>
  <c r="AA11" i="26" s="1"/>
  <c r="AA67" i="16"/>
  <c r="AA2" i="16" s="1"/>
  <c r="Z11" i="26" s="1"/>
  <c r="Z67" i="16"/>
  <c r="Z2" i="16" s="1"/>
  <c r="Y11" i="26" s="1"/>
  <c r="Y67" i="16"/>
  <c r="Y2" i="16" s="1"/>
  <c r="X11" i="26" s="1"/>
  <c r="X67" i="16"/>
  <c r="X2" i="16" s="1"/>
  <c r="W11" i="26" s="1"/>
  <c r="W67" i="16"/>
  <c r="W2" i="16" s="1"/>
  <c r="V11" i="26" s="1"/>
  <c r="V67" i="16"/>
  <c r="V2" i="16" s="1"/>
  <c r="U11" i="26" s="1"/>
  <c r="U67" i="16"/>
  <c r="U2" i="16" s="1"/>
  <c r="T11" i="26" s="1"/>
  <c r="T67" i="16"/>
  <c r="T2" i="16" s="1"/>
  <c r="S11" i="26" s="1"/>
  <c r="S67" i="16"/>
  <c r="S2" i="16" s="1"/>
  <c r="R11" i="26" s="1"/>
  <c r="R67" i="16"/>
  <c r="R2" i="16" s="1"/>
  <c r="Q11" i="26" s="1"/>
  <c r="Q67" i="16"/>
  <c r="Q2" i="16" s="1"/>
  <c r="P11" i="26" s="1"/>
  <c r="P67" i="16"/>
  <c r="P2" i="16" s="1"/>
  <c r="O11" i="26" s="1"/>
  <c r="O67" i="16"/>
  <c r="O2" i="16" s="1"/>
  <c r="N11" i="26" s="1"/>
  <c r="N67" i="16"/>
  <c r="N2" i="16" s="1"/>
  <c r="M67" i="16"/>
  <c r="M2" i="16" s="1"/>
  <c r="L67" i="16"/>
  <c r="L2" i="16" s="1"/>
  <c r="J11" i="26" s="1"/>
  <c r="K67" i="16"/>
  <c r="K2" i="16" s="1"/>
  <c r="I11" i="26" s="1"/>
  <c r="J67" i="16"/>
  <c r="J2" i="16" s="1"/>
  <c r="H11" i="26" s="1"/>
  <c r="I67" i="16"/>
  <c r="D67" i="16"/>
  <c r="D2" i="16" s="1"/>
  <c r="C67" i="16"/>
  <c r="C2" i="16" s="1"/>
  <c r="B67" i="16"/>
  <c r="A67" i="16"/>
  <c r="AB68" i="14"/>
  <c r="AB2" i="14" s="1"/>
  <c r="AA10" i="26" s="1"/>
  <c r="AA68" i="14"/>
  <c r="AA2" i="14" s="1"/>
  <c r="Z10" i="26" s="1"/>
  <c r="Z68" i="14"/>
  <c r="Z2" i="14" s="1"/>
  <c r="Y10" i="26" s="1"/>
  <c r="Y68" i="14"/>
  <c r="Y2" i="14" s="1"/>
  <c r="X10" i="26" s="1"/>
  <c r="X68" i="14"/>
  <c r="X2" i="14" s="1"/>
  <c r="W10" i="26" s="1"/>
  <c r="W68" i="14"/>
  <c r="W2" i="14" s="1"/>
  <c r="V10" i="26" s="1"/>
  <c r="V68" i="14"/>
  <c r="V2" i="14" s="1"/>
  <c r="U10" i="26" s="1"/>
  <c r="U68" i="14"/>
  <c r="U2" i="14" s="1"/>
  <c r="T10" i="26" s="1"/>
  <c r="T68" i="14"/>
  <c r="T2" i="14" s="1"/>
  <c r="S10" i="26" s="1"/>
  <c r="S68" i="14"/>
  <c r="S2" i="14" s="1"/>
  <c r="R10" i="26" s="1"/>
  <c r="R68" i="14"/>
  <c r="R2" i="14" s="1"/>
  <c r="Q10" i="26" s="1"/>
  <c r="Q68" i="14"/>
  <c r="Q2" i="14" s="1"/>
  <c r="P10" i="26" s="1"/>
  <c r="P68" i="14"/>
  <c r="P2" i="14" s="1"/>
  <c r="O10" i="26" s="1"/>
  <c r="O68" i="14"/>
  <c r="O2" i="14" s="1"/>
  <c r="N10" i="26" s="1"/>
  <c r="N68" i="14"/>
  <c r="N2" i="14" s="1"/>
  <c r="M68" i="14"/>
  <c r="M2" i="14" s="1"/>
  <c r="L68" i="14"/>
  <c r="L2" i="14" s="1"/>
  <c r="J10" i="26" s="1"/>
  <c r="K68" i="14"/>
  <c r="K2" i="14" s="1"/>
  <c r="J68" i="14"/>
  <c r="J2" i="14" s="1"/>
  <c r="H10" i="26" s="1"/>
  <c r="I68" i="14"/>
  <c r="D68" i="14"/>
  <c r="D2" i="14" s="1"/>
  <c r="D10" i="26" s="1"/>
  <c r="C68" i="14"/>
  <c r="C2" i="14" s="1"/>
  <c r="B68" i="14"/>
  <c r="A68" i="14"/>
  <c r="AB46" i="12"/>
  <c r="AB2" i="12" s="1"/>
  <c r="AA9" i="26" s="1"/>
  <c r="AA46" i="12"/>
  <c r="AA2" i="12" s="1"/>
  <c r="Z9" i="26" s="1"/>
  <c r="Z46" i="12"/>
  <c r="Z2" i="12" s="1"/>
  <c r="Y9" i="26" s="1"/>
  <c r="Y46" i="12"/>
  <c r="Y2" i="12" s="1"/>
  <c r="X9" i="26" s="1"/>
  <c r="X46" i="12"/>
  <c r="X2" i="12" s="1"/>
  <c r="W9" i="26" s="1"/>
  <c r="W46" i="12"/>
  <c r="W2" i="12" s="1"/>
  <c r="V9" i="26" s="1"/>
  <c r="V46" i="12"/>
  <c r="V2" i="12" s="1"/>
  <c r="U9" i="26" s="1"/>
  <c r="U46" i="12"/>
  <c r="U2" i="12" s="1"/>
  <c r="T9" i="26" s="1"/>
  <c r="T46" i="12"/>
  <c r="T2" i="12" s="1"/>
  <c r="S9" i="26" s="1"/>
  <c r="S46" i="12"/>
  <c r="S2" i="12" s="1"/>
  <c r="R9" i="26" s="1"/>
  <c r="R46" i="12"/>
  <c r="R2" i="12" s="1"/>
  <c r="Q9" i="26" s="1"/>
  <c r="Q46" i="12"/>
  <c r="Q2" i="12" s="1"/>
  <c r="P9" i="26" s="1"/>
  <c r="P46" i="12"/>
  <c r="P2" i="12" s="1"/>
  <c r="O9" i="26" s="1"/>
  <c r="O46" i="12"/>
  <c r="O2" i="12" s="1"/>
  <c r="N9" i="26" s="1"/>
  <c r="N46" i="12"/>
  <c r="N2" i="12" s="1"/>
  <c r="M9" i="26" s="1"/>
  <c r="M46" i="12"/>
  <c r="M2" i="12" s="1"/>
  <c r="K9" i="26" s="1"/>
  <c r="L46" i="12"/>
  <c r="L2" i="12" s="1"/>
  <c r="J9" i="26" s="1"/>
  <c r="K46" i="12"/>
  <c r="K2" i="12" s="1"/>
  <c r="I9" i="26" s="1"/>
  <c r="J46" i="12"/>
  <c r="J2" i="12" s="1"/>
  <c r="H9" i="26" s="1"/>
  <c r="I46" i="12"/>
  <c r="F9" i="26"/>
  <c r="D46" i="12"/>
  <c r="D2" i="12" s="1"/>
  <c r="D9" i="26" s="1"/>
  <c r="C46" i="12"/>
  <c r="C2" i="12" s="1"/>
  <c r="C9" i="26" s="1"/>
  <c r="B46" i="12"/>
  <c r="A46" i="12"/>
  <c r="AB54" i="10"/>
  <c r="AB2" i="10" s="1"/>
  <c r="AA8" i="26" s="1"/>
  <c r="AA54" i="10"/>
  <c r="AA2" i="10" s="1"/>
  <c r="Z8" i="26" s="1"/>
  <c r="Z54" i="10"/>
  <c r="Z2" i="10" s="1"/>
  <c r="Y8" i="26" s="1"/>
  <c r="Y54" i="10"/>
  <c r="Y2" i="10" s="1"/>
  <c r="X8" i="26" s="1"/>
  <c r="X54" i="10"/>
  <c r="W54" i="10"/>
  <c r="W2" i="10" s="1"/>
  <c r="V8" i="26" s="1"/>
  <c r="V54" i="10"/>
  <c r="V2" i="10" s="1"/>
  <c r="U8" i="26" s="1"/>
  <c r="U54" i="10"/>
  <c r="U2" i="10" s="1"/>
  <c r="T8" i="26" s="1"/>
  <c r="T54" i="10"/>
  <c r="T2" i="10" s="1"/>
  <c r="S8" i="26" s="1"/>
  <c r="S54" i="10"/>
  <c r="S2" i="10" s="1"/>
  <c r="R8" i="26" s="1"/>
  <c r="R54" i="10"/>
  <c r="R2" i="10" s="1"/>
  <c r="Q8" i="26" s="1"/>
  <c r="Q54" i="10"/>
  <c r="Q2" i="10" s="1"/>
  <c r="P8" i="26" s="1"/>
  <c r="P54" i="10"/>
  <c r="P2" i="10" s="1"/>
  <c r="O8" i="26" s="1"/>
  <c r="O54" i="10"/>
  <c r="O2" i="10" s="1"/>
  <c r="N8" i="26" s="1"/>
  <c r="N54" i="10"/>
  <c r="N2" i="10" s="1"/>
  <c r="M8" i="26" s="1"/>
  <c r="M54" i="10"/>
  <c r="M2" i="10" s="1"/>
  <c r="L54" i="10"/>
  <c r="L2" i="10" s="1"/>
  <c r="J8" i="26" s="1"/>
  <c r="K54" i="10"/>
  <c r="K2" i="10" s="1"/>
  <c r="I8" i="26" s="1"/>
  <c r="J54" i="10"/>
  <c r="J2" i="10" s="1"/>
  <c r="H8" i="26" s="1"/>
  <c r="I54" i="10"/>
  <c r="D54" i="10"/>
  <c r="D2" i="10" s="1"/>
  <c r="D8" i="26" s="1"/>
  <c r="C54" i="10"/>
  <c r="C2" i="10" s="1"/>
  <c r="C8" i="26" s="1"/>
  <c r="B54" i="10"/>
  <c r="A54" i="10"/>
  <c r="X2" i="10"/>
  <c r="W8" i="26" s="1"/>
  <c r="AB52" i="8"/>
  <c r="AB2" i="8" s="1"/>
  <c r="AA7" i="26" s="1"/>
  <c r="AA52" i="8"/>
  <c r="AA2" i="8" s="1"/>
  <c r="Z7" i="26" s="1"/>
  <c r="Z52" i="8"/>
  <c r="Z2" i="8" s="1"/>
  <c r="Y7" i="26" s="1"/>
  <c r="Y52" i="8"/>
  <c r="Y2" i="8" s="1"/>
  <c r="X7" i="26" s="1"/>
  <c r="X52" i="8"/>
  <c r="X2" i="8" s="1"/>
  <c r="W7" i="26" s="1"/>
  <c r="W52" i="8"/>
  <c r="W2" i="8" s="1"/>
  <c r="V7" i="26" s="1"/>
  <c r="V52" i="8"/>
  <c r="V2" i="8" s="1"/>
  <c r="U7" i="26" s="1"/>
  <c r="U52" i="8"/>
  <c r="U2" i="8" s="1"/>
  <c r="T7" i="26" s="1"/>
  <c r="T52" i="8"/>
  <c r="T2" i="8" s="1"/>
  <c r="S7" i="26" s="1"/>
  <c r="S52" i="8"/>
  <c r="S2" i="8" s="1"/>
  <c r="R7" i="26" s="1"/>
  <c r="R52" i="8"/>
  <c r="R2" i="8" s="1"/>
  <c r="Q7" i="26" s="1"/>
  <c r="Q52" i="8"/>
  <c r="Q2" i="8" s="1"/>
  <c r="P7" i="26" s="1"/>
  <c r="P52" i="8"/>
  <c r="P2" i="8" s="1"/>
  <c r="O7" i="26" s="1"/>
  <c r="O52" i="8"/>
  <c r="O2" i="8" s="1"/>
  <c r="N7" i="26" s="1"/>
  <c r="N52" i="8"/>
  <c r="N2" i="8" s="1"/>
  <c r="M52" i="8"/>
  <c r="M2" i="8" s="1"/>
  <c r="L52" i="8"/>
  <c r="L2" i="8" s="1"/>
  <c r="J7" i="26" s="1"/>
  <c r="K52" i="8"/>
  <c r="K2" i="8" s="1"/>
  <c r="I7" i="26" s="1"/>
  <c r="J52" i="8"/>
  <c r="J2" i="8" s="1"/>
  <c r="H7" i="26" s="1"/>
  <c r="I52" i="8"/>
  <c r="F7" i="26"/>
  <c r="D52" i="8"/>
  <c r="D2" i="8" s="1"/>
  <c r="D7" i="26" s="1"/>
  <c r="C52" i="8"/>
  <c r="C2" i="8" s="1"/>
  <c r="C7" i="26" s="1"/>
  <c r="B52" i="8"/>
  <c r="A52" i="8"/>
  <c r="AC63" i="6"/>
  <c r="AC2" i="6" s="1"/>
  <c r="AB63" i="6"/>
  <c r="AB2" i="6" s="1"/>
  <c r="AA63" i="6"/>
  <c r="AA2" i="6" s="1"/>
  <c r="Z63" i="6"/>
  <c r="Z2" i="6" s="1"/>
  <c r="Y63" i="6"/>
  <c r="Y2" i="6" s="1"/>
  <c r="X63" i="6"/>
  <c r="X2" i="6" s="1"/>
  <c r="W63" i="6"/>
  <c r="W2" i="6" s="1"/>
  <c r="V63" i="6"/>
  <c r="V2" i="6" s="1"/>
  <c r="U63" i="6"/>
  <c r="U2" i="6" s="1"/>
  <c r="T63" i="6"/>
  <c r="T2" i="6" s="1"/>
  <c r="S63" i="6"/>
  <c r="S2" i="6" s="1"/>
  <c r="R63" i="6"/>
  <c r="R2" i="6" s="1"/>
  <c r="Q63" i="6"/>
  <c r="Q2" i="6" s="1"/>
  <c r="P63" i="6"/>
  <c r="P2" i="6" s="1"/>
  <c r="O63" i="6"/>
  <c r="O2" i="6" s="1"/>
  <c r="N63" i="6"/>
  <c r="N2" i="6" s="1"/>
  <c r="M63" i="6"/>
  <c r="M2" i="6" s="1"/>
  <c r="L63" i="6"/>
  <c r="L2" i="6" s="1"/>
  <c r="J6" i="26" s="1"/>
  <c r="K63" i="6"/>
  <c r="K2" i="6" s="1"/>
  <c r="I6" i="26" s="1"/>
  <c r="J63" i="6"/>
  <c r="J2" i="6" s="1"/>
  <c r="H6" i="26" s="1"/>
  <c r="I63" i="6"/>
  <c r="D63" i="6"/>
  <c r="D2" i="6" s="1"/>
  <c r="D6" i="26" s="1"/>
  <c r="C63" i="6"/>
  <c r="C2" i="6" s="1"/>
  <c r="C6" i="26" s="1"/>
  <c r="B63" i="6"/>
  <c r="A63" i="6"/>
  <c r="AC57" i="4"/>
  <c r="AC2" i="4" s="1"/>
  <c r="AB57" i="4"/>
  <c r="AB2" i="4" s="1"/>
  <c r="AA57" i="4"/>
  <c r="AA2" i="4" s="1"/>
  <c r="Z57" i="4"/>
  <c r="Z2" i="4" s="1"/>
  <c r="Y57" i="4"/>
  <c r="Y2" i="4" s="1"/>
  <c r="X57" i="4"/>
  <c r="X2" i="4" s="1"/>
  <c r="W57" i="4"/>
  <c r="W2" i="4" s="1"/>
  <c r="V57" i="4"/>
  <c r="V2" i="4" s="1"/>
  <c r="U57" i="4"/>
  <c r="U2" i="4" s="1"/>
  <c r="T57" i="4"/>
  <c r="T2" i="4" s="1"/>
  <c r="S57" i="4"/>
  <c r="S2" i="4" s="1"/>
  <c r="R57" i="4"/>
  <c r="R2" i="4" s="1"/>
  <c r="Q57" i="4"/>
  <c r="Q2" i="4" s="1"/>
  <c r="P57" i="4"/>
  <c r="P2" i="4" s="1"/>
  <c r="O57" i="4"/>
  <c r="O2" i="4" s="1"/>
  <c r="M5" i="26" s="1"/>
  <c r="N57" i="4"/>
  <c r="N2" i="4" s="1"/>
  <c r="L5" i="26" s="1"/>
  <c r="M57" i="4"/>
  <c r="M2" i="4" s="1"/>
  <c r="K5" i="26" s="1"/>
  <c r="L57" i="4"/>
  <c r="L2" i="4" s="1"/>
  <c r="J5" i="26" s="1"/>
  <c r="K57" i="4"/>
  <c r="K2" i="4" s="1"/>
  <c r="I5" i="26" s="1"/>
  <c r="J57" i="4"/>
  <c r="J2" i="4" s="1"/>
  <c r="H5" i="26" s="1"/>
  <c r="I57" i="4"/>
  <c r="F5" i="26"/>
  <c r="D57" i="4"/>
  <c r="D2" i="4" s="1"/>
  <c r="C57" i="4"/>
  <c r="C2" i="4" s="1"/>
  <c r="C5" i="26" s="1"/>
  <c r="B57" i="4"/>
  <c r="A57" i="4"/>
  <c r="G14" i="1"/>
  <c r="G2" i="1" s="1"/>
  <c r="E4" i="25" s="1"/>
  <c r="Y20" i="9"/>
  <c r="Y2" i="9" s="1"/>
  <c r="Y8" i="25" s="1"/>
  <c r="X20" i="9"/>
  <c r="X2" i="9" s="1"/>
  <c r="X8" i="25" s="1"/>
  <c r="W20" i="9"/>
  <c r="W2" i="9" s="1"/>
  <c r="W8" i="25" s="1"/>
  <c r="V20" i="9"/>
  <c r="V2" i="9" s="1"/>
  <c r="V8" i="25" s="1"/>
  <c r="U20" i="9"/>
  <c r="U2" i="9" s="1"/>
  <c r="U8" i="25" s="1"/>
  <c r="T20" i="9"/>
  <c r="T2" i="9" s="1"/>
  <c r="T8" i="25" s="1"/>
  <c r="S20" i="9"/>
  <c r="S2" i="9" s="1"/>
  <c r="S8" i="25" s="1"/>
  <c r="R20" i="9"/>
  <c r="R2" i="9" s="1"/>
  <c r="R8" i="25" s="1"/>
  <c r="Q20" i="9"/>
  <c r="Q2" i="9" s="1"/>
  <c r="Q8" i="25" s="1"/>
  <c r="O20" i="9"/>
  <c r="O2" i="9" s="1"/>
  <c r="O8" i="25" s="1"/>
  <c r="N20" i="9"/>
  <c r="N2" i="9" s="1"/>
  <c r="N8" i="25" s="1"/>
  <c r="M20" i="9"/>
  <c r="M2" i="9" s="1"/>
  <c r="L8" i="25" s="1"/>
  <c r="L20" i="9"/>
  <c r="L2" i="9" s="1"/>
  <c r="K8" i="25" s="1"/>
  <c r="K20" i="9"/>
  <c r="K2" i="9" s="1"/>
  <c r="J8" i="25" s="1"/>
  <c r="J20" i="9"/>
  <c r="J2" i="9" s="1"/>
  <c r="I8" i="25" s="1"/>
  <c r="I20" i="9"/>
  <c r="D20" i="9"/>
  <c r="D2" i="9" s="1"/>
  <c r="D8" i="25" s="1"/>
  <c r="C20" i="9"/>
  <c r="C2" i="9" s="1"/>
  <c r="C8" i="25" s="1"/>
  <c r="B20" i="9"/>
  <c r="A20" i="9"/>
  <c r="Y19" i="7"/>
  <c r="Y2" i="7" s="1"/>
  <c r="Y7" i="25" s="1"/>
  <c r="X19" i="7"/>
  <c r="X2" i="7" s="1"/>
  <c r="X7" i="25" s="1"/>
  <c r="W19" i="7"/>
  <c r="W2" i="7" s="1"/>
  <c r="W7" i="25" s="1"/>
  <c r="V19" i="7"/>
  <c r="V2" i="7" s="1"/>
  <c r="V7" i="25" s="1"/>
  <c r="U19" i="7"/>
  <c r="U2" i="7" s="1"/>
  <c r="U7" i="25" s="1"/>
  <c r="T19" i="7"/>
  <c r="T2" i="7" s="1"/>
  <c r="T7" i="25" s="1"/>
  <c r="S19" i="7"/>
  <c r="S2" i="7" s="1"/>
  <c r="S7" i="25" s="1"/>
  <c r="R19" i="7"/>
  <c r="R2" i="7" s="1"/>
  <c r="R7" i="25" s="1"/>
  <c r="Q19" i="7"/>
  <c r="Q2" i="7" s="1"/>
  <c r="Q7" i="25" s="1"/>
  <c r="O19" i="7"/>
  <c r="O2" i="7" s="1"/>
  <c r="O7" i="25" s="1"/>
  <c r="N19" i="7"/>
  <c r="N2" i="7" s="1"/>
  <c r="N7" i="25" s="1"/>
  <c r="M19" i="7"/>
  <c r="M2" i="7" s="1"/>
  <c r="L7" i="25" s="1"/>
  <c r="L19" i="7"/>
  <c r="L2" i="7" s="1"/>
  <c r="K7" i="25" s="1"/>
  <c r="K19" i="7"/>
  <c r="K2" i="7" s="1"/>
  <c r="J7" i="25" s="1"/>
  <c r="J19" i="7"/>
  <c r="J2" i="7" s="1"/>
  <c r="I7" i="25" s="1"/>
  <c r="I19" i="7"/>
  <c r="I2" i="7" s="1"/>
  <c r="H7" i="25" s="1"/>
  <c r="D19" i="7"/>
  <c r="D2" i="7" s="1"/>
  <c r="D7" i="25" s="1"/>
  <c r="C19" i="7"/>
  <c r="C2" i="7" s="1"/>
  <c r="C7" i="25" s="1"/>
  <c r="B19" i="7"/>
  <c r="A19" i="7"/>
  <c r="Z10" i="5"/>
  <c r="Z2" i="5" s="1"/>
  <c r="Y6" i="25" s="1"/>
  <c r="Y10" i="5"/>
  <c r="Y2" i="5" s="1"/>
  <c r="X6" i="25" s="1"/>
  <c r="X10" i="5"/>
  <c r="X2" i="5" s="1"/>
  <c r="W6" i="25" s="1"/>
  <c r="W10" i="5"/>
  <c r="W2" i="5" s="1"/>
  <c r="V6" i="25" s="1"/>
  <c r="V10" i="5"/>
  <c r="V2" i="5" s="1"/>
  <c r="U6" i="25" s="1"/>
  <c r="U10" i="5"/>
  <c r="U2" i="5" s="1"/>
  <c r="T6" i="25" s="1"/>
  <c r="T10" i="5"/>
  <c r="T2" i="5" s="1"/>
  <c r="S6" i="25" s="1"/>
  <c r="S10" i="5"/>
  <c r="S2" i="5" s="1"/>
  <c r="R6" i="25" s="1"/>
  <c r="R10" i="5"/>
  <c r="R2" i="5" s="1"/>
  <c r="Q6" i="25" s="1"/>
  <c r="P10" i="5"/>
  <c r="P2" i="5" s="1"/>
  <c r="O6" i="25" s="1"/>
  <c r="O10" i="5"/>
  <c r="O2" i="5" s="1"/>
  <c r="N6" i="25" s="1"/>
  <c r="N10" i="5"/>
  <c r="N2" i="5" s="1"/>
  <c r="M6" i="25" s="1"/>
  <c r="M10" i="5"/>
  <c r="M2" i="5" s="1"/>
  <c r="L6" i="25" s="1"/>
  <c r="L10" i="5"/>
  <c r="L2" i="5" s="1"/>
  <c r="K6" i="25" s="1"/>
  <c r="K10" i="5"/>
  <c r="K2" i="5" s="1"/>
  <c r="J6" i="25" s="1"/>
  <c r="J10" i="5"/>
  <c r="J2" i="5" s="1"/>
  <c r="I6" i="25" s="1"/>
  <c r="I10" i="5"/>
  <c r="I2" i="5" s="1"/>
  <c r="H6" i="25" s="1"/>
  <c r="D10" i="5"/>
  <c r="D2" i="5" s="1"/>
  <c r="D6" i="25" s="1"/>
  <c r="C10" i="5"/>
  <c r="C2" i="5" s="1"/>
  <c r="C6" i="25" s="1"/>
  <c r="B10" i="5"/>
  <c r="A10" i="5"/>
  <c r="Z14" i="3"/>
  <c r="Z2" i="3" s="1"/>
  <c r="Y5" i="25" s="1"/>
  <c r="Y14" i="3"/>
  <c r="Y2" i="3" s="1"/>
  <c r="X5" i="25" s="1"/>
  <c r="X14" i="3"/>
  <c r="X2" i="3" s="1"/>
  <c r="W5" i="25" s="1"/>
  <c r="W14" i="3"/>
  <c r="W2" i="3" s="1"/>
  <c r="V5" i="25" s="1"/>
  <c r="V14" i="3"/>
  <c r="V2" i="3" s="1"/>
  <c r="U5" i="25" s="1"/>
  <c r="U14" i="3"/>
  <c r="U2" i="3" s="1"/>
  <c r="T5" i="25" s="1"/>
  <c r="T14" i="3"/>
  <c r="T2" i="3" s="1"/>
  <c r="S5" i="25" s="1"/>
  <c r="S14" i="3"/>
  <c r="S2" i="3" s="1"/>
  <c r="R5" i="25" s="1"/>
  <c r="R14" i="3"/>
  <c r="R2" i="3" s="1"/>
  <c r="Q5" i="25" s="1"/>
  <c r="P14" i="3"/>
  <c r="P2" i="3" s="1"/>
  <c r="O5" i="25" s="1"/>
  <c r="O14" i="3"/>
  <c r="O2" i="3" s="1"/>
  <c r="N5" i="25" s="1"/>
  <c r="N14" i="3"/>
  <c r="N2" i="3" s="1"/>
  <c r="M5" i="25" s="1"/>
  <c r="M14" i="3"/>
  <c r="M2" i="3" s="1"/>
  <c r="L5" i="25" s="1"/>
  <c r="L14" i="3"/>
  <c r="L2" i="3" s="1"/>
  <c r="K5" i="25" s="1"/>
  <c r="K14" i="3"/>
  <c r="K2" i="3" s="1"/>
  <c r="J5" i="25" s="1"/>
  <c r="J14" i="3"/>
  <c r="J2" i="3" s="1"/>
  <c r="I5" i="25" s="1"/>
  <c r="I14" i="3"/>
  <c r="I2" i="3" s="1"/>
  <c r="H5" i="25" s="1"/>
  <c r="D14" i="3"/>
  <c r="D2" i="3" s="1"/>
  <c r="D5" i="25" s="1"/>
  <c r="C14" i="3"/>
  <c r="C2" i="3" s="1"/>
  <c r="C5" i="25" s="1"/>
  <c r="B14" i="3"/>
  <c r="A14" i="3"/>
  <c r="D12" i="25"/>
  <c r="G15" i="26"/>
  <c r="D5" i="26"/>
  <c r="I2" i="9" l="1"/>
  <c r="H8" i="25" s="1"/>
  <c r="J22" i="9"/>
  <c r="G16" i="25"/>
  <c r="K6" i="26"/>
  <c r="I2" i="19"/>
  <c r="H13" i="25" s="1"/>
  <c r="I23" i="19"/>
  <c r="I2" i="20"/>
  <c r="G13" i="26" s="1"/>
  <c r="I52" i="20"/>
  <c r="I2" i="16"/>
  <c r="G11" i="26" s="1"/>
  <c r="H70" i="16"/>
  <c r="I2" i="13"/>
  <c r="H10" i="25" s="1"/>
  <c r="I28" i="13"/>
  <c r="I2" i="14"/>
  <c r="G10" i="26" s="1"/>
  <c r="H70" i="14"/>
  <c r="I2" i="12"/>
  <c r="G9" i="26" s="1"/>
  <c r="H49" i="12"/>
  <c r="I2" i="10"/>
  <c r="G8" i="26" s="1"/>
  <c r="H57" i="10"/>
  <c r="I2" i="8"/>
  <c r="G7" i="26" s="1"/>
  <c r="H55" i="8"/>
  <c r="I2" i="6"/>
  <c r="G6" i="26" s="1"/>
  <c r="H66" i="6"/>
  <c r="L6" i="26"/>
  <c r="M6" i="26"/>
  <c r="I2" i="4"/>
  <c r="G5" i="26" s="1"/>
  <c r="H60" i="4"/>
  <c r="I16" i="1"/>
  <c r="G4" i="26"/>
  <c r="M15" i="26"/>
  <c r="K15" i="26"/>
  <c r="I2" i="24"/>
  <c r="I44" i="24"/>
  <c r="G20" i="23"/>
  <c r="T15" i="25"/>
  <c r="U15" i="25"/>
  <c r="G2" i="23"/>
  <c r="E15" i="25" s="1"/>
  <c r="G41" i="24"/>
  <c r="G2" i="24" s="1"/>
  <c r="U14" i="25"/>
  <c r="T14" i="25"/>
  <c r="M14" i="26"/>
  <c r="G14" i="21"/>
  <c r="G2" i="21"/>
  <c r="E14" i="25" s="1"/>
  <c r="K14" i="26"/>
  <c r="G51" i="22"/>
  <c r="G2" i="22" s="1"/>
  <c r="F14" i="26" s="1"/>
  <c r="Q14" i="25"/>
  <c r="Q16" i="25" s="1"/>
  <c r="E13" i="25"/>
  <c r="K13" i="26"/>
  <c r="M13" i="26"/>
  <c r="N2" i="18"/>
  <c r="H57" i="18"/>
  <c r="G2" i="20"/>
  <c r="E13" i="26" s="1"/>
  <c r="F12" i="25"/>
  <c r="G2" i="17"/>
  <c r="E12" i="25" s="1"/>
  <c r="T13" i="25"/>
  <c r="T12" i="25"/>
  <c r="H12" i="26"/>
  <c r="K12" i="26"/>
  <c r="G2" i="18"/>
  <c r="K11" i="26"/>
  <c r="M11" i="26"/>
  <c r="G2" i="16"/>
  <c r="E11" i="26" s="1"/>
  <c r="G2" i="15"/>
  <c r="E11" i="25" s="1"/>
  <c r="G28" i="15"/>
  <c r="F13" i="25"/>
  <c r="G68" i="14"/>
  <c r="G2" i="14" s="1"/>
  <c r="E10" i="26" s="1"/>
  <c r="G2" i="7"/>
  <c r="E7" i="25" s="1"/>
  <c r="M7" i="26"/>
  <c r="H17" i="3"/>
  <c r="M10" i="26"/>
  <c r="I10" i="26"/>
  <c r="G25" i="13"/>
  <c r="K10" i="26"/>
  <c r="G2" i="13"/>
  <c r="E10" i="25" s="1"/>
  <c r="G2" i="12"/>
  <c r="E9" i="26" s="1"/>
  <c r="G46" i="12"/>
  <c r="X9" i="25"/>
  <c r="X16" i="25" s="1"/>
  <c r="P9" i="25"/>
  <c r="P16" i="25" s="1"/>
  <c r="G19" i="7"/>
  <c r="Y16" i="25"/>
  <c r="F7" i="25"/>
  <c r="V16" i="25"/>
  <c r="W16" i="25"/>
  <c r="K7" i="26"/>
  <c r="K8" i="26"/>
  <c r="F6" i="25"/>
  <c r="F10" i="25"/>
  <c r="F15" i="25"/>
  <c r="F14" i="25"/>
  <c r="F5" i="25"/>
  <c r="F11" i="25"/>
  <c r="F8" i="25"/>
  <c r="F4" i="25"/>
  <c r="G10" i="5"/>
  <c r="G2" i="5" s="1"/>
  <c r="E6" i="25" s="1"/>
  <c r="O17" i="26"/>
  <c r="W17" i="26"/>
  <c r="V17" i="26"/>
  <c r="S16" i="25"/>
  <c r="J16" i="25"/>
  <c r="C9" i="25"/>
  <c r="C16" i="25" s="1"/>
  <c r="G2" i="9"/>
  <c r="E8" i="25" s="1"/>
  <c r="G2" i="10"/>
  <c r="E8" i="26" s="1"/>
  <c r="G63" i="6"/>
  <c r="G2" i="6" s="1"/>
  <c r="E6" i="26" s="1"/>
  <c r="G14" i="3"/>
  <c r="G57" i="4"/>
  <c r="AA17" i="26"/>
  <c r="Z17" i="26"/>
  <c r="C15" i="26"/>
  <c r="C11" i="26"/>
  <c r="O16" i="25"/>
  <c r="S17" i="26"/>
  <c r="T17" i="26"/>
  <c r="R16" i="25"/>
  <c r="U17" i="26"/>
  <c r="I16" i="25"/>
  <c r="D9" i="25"/>
  <c r="D16" i="25" s="1"/>
  <c r="L16" i="25"/>
  <c r="X17" i="26"/>
  <c r="Q17" i="26"/>
  <c r="Y17" i="26"/>
  <c r="N16" i="25"/>
  <c r="M16" i="25"/>
  <c r="C14" i="26"/>
  <c r="C13" i="26"/>
  <c r="D11" i="26"/>
  <c r="K16" i="25"/>
  <c r="R17" i="26"/>
  <c r="H16" i="25" l="1"/>
  <c r="I19" i="25" s="1"/>
  <c r="G17" i="26"/>
  <c r="T16" i="25"/>
  <c r="U16" i="25"/>
  <c r="M12" i="26"/>
  <c r="M17" i="26" s="1"/>
  <c r="E15" i="26"/>
  <c r="F15" i="26"/>
  <c r="E14" i="26"/>
  <c r="E12" i="26"/>
  <c r="L17" i="26"/>
  <c r="G2" i="4"/>
  <c r="E5" i="26" s="1"/>
  <c r="J4" i="26"/>
  <c r="J17" i="26" s="1"/>
  <c r="E4" i="26"/>
  <c r="P17" i="26"/>
  <c r="N17" i="26"/>
  <c r="K17" i="26"/>
  <c r="I17" i="26"/>
  <c r="F8" i="26"/>
  <c r="F9" i="25"/>
  <c r="G2" i="3"/>
  <c r="E5" i="25" s="1"/>
  <c r="E16" i="25" s="1"/>
  <c r="H17" i="26"/>
  <c r="D17" i="26"/>
  <c r="C17" i="26"/>
  <c r="G54" i="10"/>
  <c r="H19" i="26" l="1"/>
  <c r="E17" i="26"/>
  <c r="F17" i="26"/>
  <c r="G52" i="8"/>
</calcChain>
</file>

<file path=xl/sharedStrings.xml><?xml version="1.0" encoding="utf-8"?>
<sst xmlns="http://schemas.openxmlformats.org/spreadsheetml/2006/main" count="2958" uniqueCount="398">
  <si>
    <t xml:space="preserve">Responded  </t>
  </si>
  <si>
    <t xml:space="preserve">Location </t>
  </si>
  <si>
    <t>Response Type</t>
  </si>
  <si>
    <t>Date</t>
  </si>
  <si>
    <t>Run #</t>
  </si>
  <si>
    <t>Yes</t>
  </si>
  <si>
    <t>No</t>
  </si>
  <si>
    <t>Total
Time
(Min)</t>
  </si>
  <si>
    <t>City</t>
  </si>
  <si>
    <t>Elberta</t>
  </si>
  <si>
    <t>Lake</t>
  </si>
  <si>
    <t>Crystal Lake</t>
  </si>
  <si>
    <t>Gilmore</t>
  </si>
  <si>
    <t>Blaine</t>
  </si>
  <si>
    <t xml:space="preserve">Mutual
 Aid </t>
  </si>
  <si>
    <t xml:space="preserve">Fire </t>
  </si>
  <si>
    <t>Vehicle</t>
  </si>
  <si>
    <t>Water
Rescue</t>
  </si>
  <si>
    <t xml:space="preserve">Fire
Alarm </t>
  </si>
  <si>
    <t>Carbon Monoxide  Detector</t>
  </si>
  <si>
    <t>Cancelled 
Enroute</t>
  </si>
  <si>
    <t xml:space="preserve">Other </t>
  </si>
  <si>
    <t xml:space="preserve">Narrative </t>
  </si>
  <si>
    <t>CAD
Run #</t>
  </si>
  <si>
    <t>Gas 
Leak</t>
  </si>
  <si>
    <t>Tree in 
Road</t>
  </si>
  <si>
    <t>Powerline 
Down</t>
  </si>
  <si>
    <t>Reason</t>
  </si>
  <si>
    <t xml:space="preserve">Mutual Aid </t>
  </si>
  <si>
    <t xml:space="preserve">Trauma </t>
  </si>
  <si>
    <t>Cardiac</t>
  </si>
  <si>
    <t>Airway</t>
  </si>
  <si>
    <t>Stroke</t>
  </si>
  <si>
    <t>Mental 
Health</t>
  </si>
  <si>
    <t xml:space="preserve">Medical 
Alarm </t>
  </si>
  <si>
    <t>Diabetic</t>
  </si>
  <si>
    <t>Seizure</t>
  </si>
  <si>
    <t>Drug 
Related 
ETOH</t>
  </si>
  <si>
    <t xml:space="preserve">Month </t>
  </si>
  <si>
    <t>%
Made</t>
  </si>
  <si>
    <t>Total
Time
(Min/Hrs)</t>
  </si>
  <si>
    <t xml:space="preserve">January </t>
  </si>
  <si>
    <t xml:space="preserve">February </t>
  </si>
  <si>
    <t xml:space="preserve">March </t>
  </si>
  <si>
    <t xml:space="preserve">April </t>
  </si>
  <si>
    <t>May</t>
  </si>
  <si>
    <t xml:space="preserve">June </t>
  </si>
  <si>
    <t xml:space="preserve">July </t>
  </si>
  <si>
    <t>August</t>
  </si>
  <si>
    <t xml:space="preserve">September </t>
  </si>
  <si>
    <t>October</t>
  </si>
  <si>
    <t>November</t>
  </si>
  <si>
    <t>December</t>
  </si>
  <si>
    <t>January</t>
  </si>
  <si>
    <t>February</t>
  </si>
  <si>
    <t>March</t>
  </si>
  <si>
    <t>June</t>
  </si>
  <si>
    <t>September</t>
  </si>
  <si>
    <t xml:space="preserve">TOTALS: </t>
  </si>
  <si>
    <t>TOTALS:</t>
  </si>
  <si>
    <t>On-Scene</t>
  </si>
  <si>
    <t xml:space="preserve">Dispatched </t>
  </si>
  <si>
    <t>Response 
Time</t>
  </si>
  <si>
    <t xml:space="preserve">Dispatch 
Time </t>
  </si>
  <si>
    <t>On-Scene
Time</t>
  </si>
  <si>
    <t>Total
Response 
Time</t>
  </si>
  <si>
    <t>Total
Scene Time
(Min)</t>
  </si>
  <si>
    <t>ALOC</t>
  </si>
  <si>
    <t>Total 
Response 
Time</t>
  </si>
  <si>
    <t>Total Response 
Time</t>
  </si>
  <si>
    <t xml:space="preserve">Balance Check: </t>
  </si>
  <si>
    <t>Wildland 
Fire</t>
  </si>
  <si>
    <t xml:space="preserve">Average 
Response 
Times </t>
  </si>
  <si>
    <t>Wildand
Fire</t>
  </si>
  <si>
    <t xml:space="preserve">Response Type </t>
  </si>
  <si>
    <t>Total 
Time</t>
  </si>
  <si>
    <t xml:space="preserve">Year to Date Information </t>
  </si>
  <si>
    <t xml:space="preserve">YTD </t>
  </si>
  <si>
    <t xml:space="preserve">EMS </t>
  </si>
  <si>
    <t xml:space="preserve">as of: </t>
  </si>
  <si>
    <t xml:space="preserve">Totals </t>
  </si>
  <si>
    <t>2022 Data</t>
  </si>
  <si>
    <t xml:space="preserve">City </t>
  </si>
  <si>
    <t xml:space="preserve">Elberta </t>
  </si>
  <si>
    <t xml:space="preserve">Lake </t>
  </si>
  <si>
    <t xml:space="preserve">Crystal lake </t>
  </si>
  <si>
    <t xml:space="preserve">Gilmore </t>
  </si>
  <si>
    <t xml:space="preserve">Blaine </t>
  </si>
  <si>
    <t>Mutual Aid</t>
  </si>
  <si>
    <t>Type</t>
  </si>
  <si>
    <t xml:space="preserve">FIRE </t>
  </si>
  <si>
    <t xml:space="preserve">Total </t>
  </si>
  <si>
    <t xml:space="preserve">Drug / Alcohol Related </t>
  </si>
  <si>
    <t xml:space="preserve">Fall / Lift Assist </t>
  </si>
  <si>
    <t>PIA</t>
  </si>
  <si>
    <t>December - EMS 2024</t>
  </si>
  <si>
    <t>Wildland / Brush 
Fire</t>
  </si>
  <si>
    <t xml:space="preserve">Summary 2024 - Fire </t>
  </si>
  <si>
    <t>JANUARY - EMS 2024</t>
  </si>
  <si>
    <t>JANUARY - FIRE 2024</t>
  </si>
  <si>
    <t>February - EMS 2024</t>
  </si>
  <si>
    <t>February - FIRE 2024</t>
  </si>
  <si>
    <t>March - FIRE 2024</t>
  </si>
  <si>
    <t>March - EMS 2024</t>
  </si>
  <si>
    <t>April - EMS 2024</t>
  </si>
  <si>
    <t>April - FIRE 2024</t>
  </si>
  <si>
    <t>May - EMS 2024</t>
  </si>
  <si>
    <t>May - FIRE 2024</t>
  </si>
  <si>
    <t>June - EMS 2024</t>
  </si>
  <si>
    <t>June - FIRE 2024</t>
  </si>
  <si>
    <t>July - EMS 2024</t>
  </si>
  <si>
    <t>July - FIRE 2024</t>
  </si>
  <si>
    <t>August - EMS 2024</t>
  </si>
  <si>
    <t>August - FIRE 2024</t>
  </si>
  <si>
    <t>September - EMS 2024</t>
  </si>
  <si>
    <t>September - FIRE 2024</t>
  </si>
  <si>
    <t>October - EMS 2024</t>
  </si>
  <si>
    <t>October - FIRE 2024</t>
  </si>
  <si>
    <t>November - FIRE 2024</t>
  </si>
  <si>
    <t>December - FIRE 2024</t>
  </si>
  <si>
    <t>SUMMARY - EMS 2024</t>
  </si>
  <si>
    <t>November - EMS 2024</t>
  </si>
  <si>
    <t>X</t>
  </si>
  <si>
    <t>Breakdown for January 2024</t>
  </si>
  <si>
    <t>2023 Data</t>
  </si>
  <si>
    <t xml:space="preserve">Jan </t>
  </si>
  <si>
    <t xml:space="preserve">PIA </t>
  </si>
  <si>
    <t xml:space="preserve">Fall / Lift
Assist </t>
  </si>
  <si>
    <t>Fell and hit head</t>
  </si>
  <si>
    <t>Cancelled per A-23 at 1:31 AM</t>
  </si>
  <si>
    <t xml:space="preserve">Severe Migraine Headache and dizzy </t>
  </si>
  <si>
    <t>Alarm Co. Cancelled - Popcorn maker</t>
  </si>
  <si>
    <t xml:space="preserve">Diff Breathing Covid Positive </t>
  </si>
  <si>
    <t xml:space="preserve">PDA - Property Damage </t>
  </si>
  <si>
    <t xml:space="preserve">Bloody Stool, known platelet issues. Nurse advised </t>
  </si>
  <si>
    <t>Low BP</t>
  </si>
  <si>
    <t xml:space="preserve">Hurt her ankle, was broken 4 months ago. </t>
  </si>
  <si>
    <t xml:space="preserve">Called into Sta-5 area for a PDA - Cancelled </t>
  </si>
  <si>
    <t>Fever, Low O2</t>
  </si>
  <si>
    <t>Unable to walk, stuck in a chair for a week.</t>
  </si>
  <si>
    <t xml:space="preserve">Diff Breathing </t>
  </si>
  <si>
    <t>Would like to go to Paul Oliver for a Catheter</t>
  </si>
  <si>
    <t xml:space="preserve">Shortness of breath, abdominal pain, weak. </t>
  </si>
  <si>
    <t xml:space="preserve">Having throat and chest issues </t>
  </si>
  <si>
    <t xml:space="preserve">The neighbor assisted caller and canceled EMS </t>
  </si>
  <si>
    <t>Mutual Aid tone to Benzie ST5 area-Cancelled</t>
  </si>
  <si>
    <t xml:space="preserve">Priority 5 </t>
  </si>
  <si>
    <t xml:space="preserve">58 YOF Leg pain </t>
  </si>
  <si>
    <t xml:space="preserve">Lift assist, foot is injured. </t>
  </si>
  <si>
    <t>Can't get out of bed, complaining of feeling ill &amp; leg pain</t>
  </si>
  <si>
    <t xml:space="preserve">Abdominal pain </t>
  </si>
  <si>
    <t xml:space="preserve">Severe Back Pain </t>
  </si>
  <si>
    <t>Dizzy and dehydrated</t>
  </si>
  <si>
    <t xml:space="preserve">Passed out, but is conscious now. </t>
  </si>
  <si>
    <t xml:space="preserve">Sick person - Possible pneumonia &amp; low Oxygen Level </t>
  </si>
  <si>
    <t xml:space="preserve">Fell, has been vomiting. Somewhat incoherent </t>
  </si>
  <si>
    <t xml:space="preserve">UTI, Possible Septic </t>
  </si>
  <si>
    <t xml:space="preserve">Chest Pains </t>
  </si>
  <si>
    <t xml:space="preserve">Unconscious patient passed out. </t>
  </si>
  <si>
    <t>Back-to-Back Tone outs - 
Benzie EMS X-Cancelled Priority 5</t>
  </si>
  <si>
    <t xml:space="preserve">Chimney Fire </t>
  </si>
  <si>
    <t xml:space="preserve">SOB and cough </t>
  </si>
  <si>
    <t>Low O2</t>
  </si>
  <si>
    <t>Headache, Legs swollen, chest feels heavy</t>
  </si>
  <si>
    <t xml:space="preserve">Sick Person </t>
  </si>
  <si>
    <t xml:space="preserve">Cancelled by caller - Found medication </t>
  </si>
  <si>
    <t xml:space="preserve">Fell - Hit head </t>
  </si>
  <si>
    <t xml:space="preserve">Diff Breathing - Dehydrated </t>
  </si>
  <si>
    <t>Diff Breathing - Cancelled Enroute</t>
  </si>
  <si>
    <t xml:space="preserve">Shortness of breath , possible pnemonia </t>
  </si>
  <si>
    <t>Arm Pain and Cold Sweats</t>
  </si>
  <si>
    <t>The patient fell yesterday, today can barely move</t>
  </si>
  <si>
    <t xml:space="preserve">Breathing problems </t>
  </si>
  <si>
    <t xml:space="preserve">Hypotensive and Confused </t>
  </si>
  <si>
    <t xml:space="preserve">Sick Person - Legs aren’t moving </t>
  </si>
  <si>
    <t>3-Car Accident at Traverse &amp; US-31</t>
  </si>
  <si>
    <t>Wildland /Brush 
Fire</t>
  </si>
  <si>
    <t xml:space="preserve">Burning Stumps and brush </t>
  </si>
  <si>
    <t xml:space="preserve">Water Alarm at Famil\y Fare in Benzonia </t>
  </si>
  <si>
    <t xml:space="preserve">Shortness of breath HX: On Oxygen </t>
  </si>
  <si>
    <t>Fell on ice, pain in arm, back, and leg</t>
  </si>
  <si>
    <t xml:space="preserve">Covid Positive - Weak/Dehydrated/Labored breathing </t>
  </si>
  <si>
    <t xml:space="preserve">MMR Req Lift Assist from res to ambulance on a PT. </t>
  </si>
  <si>
    <t xml:space="preserve">Broken Ankle - Foot dislocated </t>
  </si>
  <si>
    <t xml:space="preserve">Fall with head trauma </t>
  </si>
  <si>
    <t xml:space="preserve">Domestic Violence </t>
  </si>
  <si>
    <t xml:space="preserve">Sick person, Multiple symptoms </t>
  </si>
  <si>
    <t xml:space="preserve">Sycopial Episode Dizzy </t>
  </si>
  <si>
    <t xml:space="preserve">Illegal burn of household garbage in a fire pit. </t>
  </si>
  <si>
    <t>Extreme left side pain</t>
  </si>
  <si>
    <t xml:space="preserve">Unconscious but it breathing </t>
  </si>
  <si>
    <t xml:space="preserve">Abdominal Pains and weak </t>
  </si>
  <si>
    <t xml:space="preserve">Extreme left side pain - Kidney Stone </t>
  </si>
  <si>
    <t>Cancelled by St5 at 21:07</t>
  </si>
  <si>
    <t xml:space="preserve">Chest Pain </t>
  </si>
  <si>
    <t>Fever &amp; Weak, 4 Medical Diverted to another call #140</t>
  </si>
  <si>
    <t>Recent Hip replacement, swollen and painful leg</t>
  </si>
  <si>
    <t xml:space="preserve">Suicidal Phychiatric </t>
  </si>
  <si>
    <t xml:space="preserve">Canceled per dispatch, RP states she is going POV </t>
  </si>
  <si>
    <t xml:space="preserve">Pt was confused w/High HP. </t>
  </si>
  <si>
    <t>Short of breath, has chills</t>
  </si>
  <si>
    <t xml:space="preserve">Sick Person/Generalized weakness, CHF Patient </t>
  </si>
  <si>
    <t>Abdominal Pain</t>
  </si>
  <si>
    <t xml:space="preserve">Sick person </t>
  </si>
  <si>
    <t xml:space="preserve">Covid positive and has Pneumonia </t>
  </si>
  <si>
    <t xml:space="preserve">Jowett Funeral home needs assistance with a Pt Lift. </t>
  </si>
  <si>
    <t xml:space="preserve">Diff Breathing - COPD Pt. </t>
  </si>
  <si>
    <t xml:space="preserve">GI Bleed. Low Blood Pressure </t>
  </si>
  <si>
    <t>Tripped &amp; fell from a standing position. Back pain &amp; diff breathing</t>
  </si>
  <si>
    <t xml:space="preserve">Accidental push by dispatch </t>
  </si>
  <si>
    <t xml:space="preserve">Accidental Push by Dispatch </t>
  </si>
  <si>
    <t xml:space="preserve">Possible pneumonia - Sick Person </t>
  </si>
  <si>
    <t>Fell, arm injury</t>
  </si>
  <si>
    <t xml:space="preserve">Pendant push </t>
  </si>
  <si>
    <t xml:space="preserve">Hemorrhage Laceration </t>
  </si>
  <si>
    <t>Assault</t>
  </si>
  <si>
    <t xml:space="preserve">Twisted Knee unable to walk </t>
  </si>
  <si>
    <t>Foot and lower leg pain</t>
  </si>
  <si>
    <t xml:space="preserve">Notified dispatch at 12:31 that St4 was tied up at the accident on Forrest Ave.  Benzie EMS was already enroute and out. </t>
  </si>
  <si>
    <t xml:space="preserve">Fall Possible broken femur. </t>
  </si>
  <si>
    <t xml:space="preserve">RP called back, no longer need medical for her father </t>
  </si>
  <si>
    <t xml:space="preserve">Rising BP since fall </t>
  </si>
  <si>
    <t xml:space="preserve">Back Pain </t>
  </si>
  <si>
    <t xml:space="preserve">Fell Yesterday, Leg pain today. </t>
  </si>
  <si>
    <t>Fell, laceration, hit head</t>
  </si>
  <si>
    <t xml:space="preserve">Not Feeling well, diff Breathing </t>
  </si>
  <si>
    <t xml:space="preserve">Weak, not eating - Refused Benzie EMS </t>
  </si>
  <si>
    <t xml:space="preserve">Diff Breathing - O2 stats at 75% - Shortness of breath </t>
  </si>
  <si>
    <t xml:space="preserve">ACCIDENTAL PUSH - Wrong Dept. </t>
  </si>
  <si>
    <t xml:space="preserve">Sick Person - Abdominal swelling </t>
  </si>
  <si>
    <t xml:space="preserve">Sick Person - Changed Menatlly, Lithargic </t>
  </si>
  <si>
    <t xml:space="preserve">Low Blood Oxygen Levels and congestion </t>
  </si>
  <si>
    <t>Pelvic pain and blood in urine</t>
  </si>
  <si>
    <t xml:space="preserve">Domestic - Staging required </t>
  </si>
  <si>
    <t>Diff Breathing - No Transport</t>
  </si>
  <si>
    <t xml:space="preserve">Diff Breathing / Hx High Blood Glucose </t>
  </si>
  <si>
    <t xml:space="preserve">Knee injury from carrying a heavy box - knee gave out. </t>
  </si>
  <si>
    <t>Sick Person - Generalized weakness and temperature of 101.9</t>
  </si>
  <si>
    <t>Alt LOC and confusion.</t>
  </si>
  <si>
    <t>Foot stuck under furniture now can't move foot</t>
  </si>
  <si>
    <t xml:space="preserve">Fall possible broken leg </t>
  </si>
  <si>
    <t xml:space="preserve">Sick Person - not feeling well. </t>
  </si>
  <si>
    <t xml:space="preserve">Fell off his bike in front of the marina, is not coherent </t>
  </si>
  <si>
    <t>Dizzy and slight shortness of breath (SOB)</t>
  </si>
  <si>
    <t xml:space="preserve">Sick person - severe abdominal pain </t>
  </si>
  <si>
    <t xml:space="preserve">Roll Over </t>
  </si>
  <si>
    <t>Stroke - CVA TIA</t>
  </si>
  <si>
    <t xml:space="preserve">Diff Brreathing </t>
  </si>
  <si>
    <t>Wounds that are not healing need a non-emergent transf MMC</t>
  </si>
  <si>
    <t>Call to 14731 Thompson Ave - Thompsonville</t>
  </si>
  <si>
    <t>Tree fell on a car on M-115</t>
  </si>
  <si>
    <t>Illegal Burn</t>
  </si>
  <si>
    <t xml:space="preserve">Difficulty breathing </t>
  </si>
  <si>
    <t xml:space="preserve">Abdominal Pain </t>
  </si>
  <si>
    <t xml:space="preserve">Breathing Problems </t>
  </si>
  <si>
    <t xml:space="preserve">Pain in abdomin - Possible apendicides </t>
  </si>
  <si>
    <t>NOTIFICATION ALERT</t>
  </si>
  <si>
    <t xml:space="preserve">NOTIFICATION ALERT FROM DISPATCH THAT ALL THE MPSCS RADIOS ARE DOWN STATEWIDE </t>
  </si>
  <si>
    <t xml:space="preserve">Recent back surgery, in extreme pain. </t>
  </si>
  <si>
    <t xml:space="preserve">NOTIFICATION ALERT FROM DISPATCH THAT ALL THE MPSCS RADIOS ARE OPERATIONAL  </t>
  </si>
  <si>
    <t>Patient pulled out his feeding tube</t>
  </si>
  <si>
    <t>Passed out from albored breathing. Stage 4 Lung Cancer</t>
  </si>
  <si>
    <t>Passed out - Unconscious</t>
  </si>
  <si>
    <t xml:space="preserve">Mis-Dispatch </t>
  </si>
  <si>
    <t xml:space="preserve">Toned to Sta-5 Territory by accident </t>
  </si>
  <si>
    <t xml:space="preserve">Canceled by Alarm Company </t>
  </si>
  <si>
    <t xml:space="preserve">Alchohol </t>
  </si>
  <si>
    <t xml:space="preserve">Passed out in the front yard </t>
  </si>
  <si>
    <t xml:space="preserve">NOTIFICATION ALERT FROM DISPATCH TESTING E-DISPATCH AND CHIEF 360  </t>
  </si>
  <si>
    <t>Sick Person</t>
  </si>
  <si>
    <t xml:space="preserve">We were on a Fire Call at this time for a Gas Leak </t>
  </si>
  <si>
    <t>Possible broken knee</t>
  </si>
  <si>
    <t xml:space="preserve">Accidental Push </t>
  </si>
  <si>
    <t xml:space="preserve">NOTIFICATION ALERT FROM DISPATCH </t>
  </si>
  <si>
    <t xml:space="preserve">Crystal Lk </t>
  </si>
  <si>
    <t xml:space="preserve">TEST NOTIFICATION ALERT FROM DISPATCH </t>
  </si>
  <si>
    <t>Welfare Check with City PD</t>
  </si>
  <si>
    <t xml:space="preserve">Dizzy cannot walk. </t>
  </si>
  <si>
    <t>Sick Person / Confusion and weakness</t>
  </si>
  <si>
    <t xml:space="preserve">Infected wound on the leg, needs transfer to Munson per RN </t>
  </si>
  <si>
    <t xml:space="preserve">Sick Person - Feeling shaky HX of Kidney Disease </t>
  </si>
  <si>
    <t xml:space="preserve">Panic Attack </t>
  </si>
  <si>
    <t xml:space="preserve">Called in as an Unknown Medical </t>
  </si>
  <si>
    <t xml:space="preserve">Fell hit head and hurt leg </t>
  </si>
  <si>
    <t>ACCIDENTAL TONE OUT  -  WRONG DEPARTMENT</t>
  </si>
  <si>
    <t>79 YOM Aspirated - O2 is now 81%</t>
  </si>
  <si>
    <t xml:space="preserve">Sick Person  - Vertigo </t>
  </si>
  <si>
    <t>6 YO hit in the head with a ball. Now eyes are pin points</t>
  </si>
  <si>
    <t xml:space="preserve">Sick Person = Increased Confusion, sleeping a lot. </t>
  </si>
  <si>
    <t xml:space="preserve">Illegal Burn </t>
  </si>
  <si>
    <t xml:space="preserve">Missing Person </t>
  </si>
  <si>
    <t xml:space="preserve">Fell, has laceration on forehead </t>
  </si>
  <si>
    <t xml:space="preserve">Chest Pain - No Cardiac History </t>
  </si>
  <si>
    <t xml:space="preserve">Cancelled at Sutter Rd </t>
  </si>
  <si>
    <t xml:space="preserve">Fell off a horse, possible hurt back </t>
  </si>
  <si>
    <t xml:space="preserve">Fell, hit head, left side hip and shoulder pain. </t>
  </si>
  <si>
    <t>CLT</t>
  </si>
  <si>
    <t xml:space="preserve">Avg Rsp 
Time </t>
  </si>
  <si>
    <t>FIRE</t>
  </si>
  <si>
    <t xml:space="preserve">False alarm </t>
  </si>
  <si>
    <t xml:space="preserve">Sick Person - Upper right arm pain HX Heart problems </t>
  </si>
  <si>
    <t xml:space="preserve">Hemorrage Laceration </t>
  </si>
  <si>
    <t>Sick Person - Elevated BP complaining of a headache</t>
  </si>
  <si>
    <t>Concrete dust caused alarm</t>
  </si>
  <si>
    <t>Homeowner cancelled - Bug Bomb</t>
  </si>
  <si>
    <t>Priority 5</t>
  </si>
  <si>
    <t>Fell - Hit head &amp; Bleeding</t>
  </si>
  <si>
    <t>In a mania - History of low sodium (Sick Person)</t>
  </si>
  <si>
    <t xml:space="preserve">Cancelled by NPS Ranger </t>
  </si>
  <si>
    <t xml:space="preserve">Unresponsive </t>
  </si>
  <si>
    <t xml:space="preserve">Sick Person - Shortness of Breath </t>
  </si>
  <si>
    <t>Sick person - cold and clammy. Patient did pass out but has regained consciousness</t>
  </si>
  <si>
    <t xml:space="preserve">Went to change the pump site on the thigh, bleeding pretty good from the site. </t>
  </si>
  <si>
    <t>Chest Tightness</t>
  </si>
  <si>
    <t xml:space="preserve">Altered mental status </t>
  </si>
  <si>
    <t xml:space="preserve">Possible Hazmat Situation </t>
  </si>
  <si>
    <t>Disp. as a Priority 3 - (Sick Person). Chest pains developed Chg to a Priority 1</t>
  </si>
  <si>
    <t xml:space="preserve">Possible dislocated shoulder on Betsie Trail </t>
  </si>
  <si>
    <t xml:space="preserve">Back Pain, can't walk. </t>
  </si>
  <si>
    <t xml:space="preserve">Back Pain, Diff Breathing </t>
  </si>
  <si>
    <t xml:space="preserve">Boat taking on water w/10-15 ppl. </t>
  </si>
  <si>
    <t xml:space="preserve">Diff. Breathing </t>
  </si>
  <si>
    <t xml:space="preserve">Cancelled On-Scene by Benzie EMS </t>
  </si>
  <si>
    <t xml:space="preserve">Called for M/A into Benzonia </t>
  </si>
  <si>
    <t>Cancelled at 16:35 by Keyholder</t>
  </si>
  <si>
    <t>Back to back calls - cancelled by A32 at 16:34</t>
  </si>
  <si>
    <t xml:space="preserve">Accidental dial </t>
  </si>
  <si>
    <t xml:space="preserve">Sick Person, Dizzy, Aches and Pains </t>
  </si>
  <si>
    <t xml:space="preserve">Dog stuck alone on the bluff. Approx 80 ft. above the waterline, 3/4 of the way up. </t>
  </si>
  <si>
    <t xml:space="preserve">Accidental push </t>
  </si>
  <si>
    <t xml:space="preserve">Cut toe from sidewalk - Cancelled by law emforcement </t>
  </si>
  <si>
    <t>Dog's paw stuck in a floor register grate</t>
  </si>
  <si>
    <t xml:space="preserve">It was a telephone line </t>
  </si>
  <si>
    <t>Headache, sudden onset severe pain, unable to talk</t>
  </si>
  <si>
    <t>Rerouted to a Priority 1 Call</t>
  </si>
  <si>
    <t>Diff Breathing, Congestive Heart failure</t>
  </si>
  <si>
    <t>Electrical Fire Behind the stove (STR)</t>
  </si>
  <si>
    <t xml:space="preserve">Male naked and vomiting on himself. Lost consciousness </t>
  </si>
  <si>
    <t xml:space="preserve">Respirtory arrest - not responding appropriately. </t>
  </si>
  <si>
    <t xml:space="preserve">Having difficulty moving around </t>
  </si>
  <si>
    <t xml:space="preserve">Unconscious / Fainting (near) </t>
  </si>
  <si>
    <t>Severe Back Pain</t>
  </si>
  <si>
    <t>Sick person, chills, weak, and diarrhea</t>
  </si>
  <si>
    <t xml:space="preserve">Priority 3 call - Benzie EMS arrived before St4 - Diverted to a Priority 1 call that toned at the same time. </t>
  </si>
  <si>
    <t xml:space="preserve">Loss Consciousness - Priority 1 </t>
  </si>
  <si>
    <t xml:space="preserve">Bicycle verses pedestrian </t>
  </si>
  <si>
    <t>Sick Person - Dizzy, Nasaeus</t>
  </si>
  <si>
    <t xml:space="preserve">Collapsed </t>
  </si>
  <si>
    <t>Possible alcohol poisoning. EMS cancelled by Ranger #4</t>
  </si>
  <si>
    <t>Assist with cutting a titanium ring</t>
  </si>
  <si>
    <t xml:space="preserve">Unknown Medical </t>
  </si>
  <si>
    <t>Ran golf cart into a tree. Traumatic injury</t>
  </si>
  <si>
    <t xml:space="preserve">Fell hit head on something and passed out. </t>
  </si>
  <si>
    <t>Chest pain - Diff breathing</t>
  </si>
  <si>
    <t>Fell off bike - hurt leg</t>
  </si>
  <si>
    <t>Hemorrhage / Laceration</t>
  </si>
  <si>
    <t xml:space="preserve">Twisted ankle </t>
  </si>
  <si>
    <t xml:space="preserve">Back Pain - Non Traumatic </t>
  </si>
  <si>
    <t>Accidental Tone out for a Station 5 Call</t>
  </si>
  <si>
    <t xml:space="preserve">Vehicle Fire </t>
  </si>
  <si>
    <t>Tree in the Rd on Hefferon Hill
DPW on-scene cancelled Sta.4</t>
  </si>
  <si>
    <t xml:space="preserve">Arrived on scene and was cancelled by Benzie EMS </t>
  </si>
  <si>
    <t xml:space="preserve">Strong smell of smoke </t>
  </si>
  <si>
    <t>Lawn Tractor Fire</t>
  </si>
  <si>
    <t xml:space="preserve">Sick Person - Passed out </t>
  </si>
  <si>
    <t xml:space="preserve">Sick Person Short of Breath Alt LOC </t>
  </si>
  <si>
    <t>Possible overdose / poisoning (ingestion)</t>
  </si>
  <si>
    <t xml:space="preserve">Back to back calls - Called in as a Sick Person Priority 1 - Alpha 31 was at Munson with the earlier patient - Alpha 23 took the call from center point.  Alpha 23 advised 4 Medical to take the Priority 3 call. </t>
  </si>
  <si>
    <t xml:space="preserve">Sick person - Disoriented - Priority 3. Advised by Alpha 23 to proceed to the Priority 3 call and there will be an Echo Unit that will need a driver responding. Had Dispatch tone out Station 4 for a Driver. </t>
  </si>
  <si>
    <t>Cardiac issues, semi unresponsive (not alert)</t>
  </si>
  <si>
    <t xml:space="preserve">Sick Person - Not responding normally. </t>
  </si>
  <si>
    <t xml:space="preserve">Crash Detection on an I-Phone </t>
  </si>
  <si>
    <t>Sick Person - Dizziness/Vertigo</t>
  </si>
  <si>
    <t xml:space="preserve">Welfare Check - Possible fall </t>
  </si>
  <si>
    <t xml:space="preserve">Sick Person - General Weakness, severe knee pain </t>
  </si>
  <si>
    <t>Boat Slammed into the South Pier</t>
  </si>
  <si>
    <t>Fire alarms going off - Stopped</t>
  </si>
  <si>
    <t xml:space="preserve">Fire Alarm Problem </t>
  </si>
  <si>
    <t xml:space="preserve">EPS Called back - Adv to cancel </t>
  </si>
  <si>
    <t xml:space="preserve">Priority 1 - Unconscious / Fainting </t>
  </si>
  <si>
    <t>Broken hip from a fall</t>
  </si>
  <si>
    <t xml:space="preserve">Sick person vomiting addominal pain </t>
  </si>
  <si>
    <t>Abdominal pains</t>
  </si>
  <si>
    <t>Sick Person - critically low BP</t>
  </si>
  <si>
    <t xml:space="preserve">Pain on side from a previous fall </t>
  </si>
  <si>
    <t xml:space="preserve">Recessed light was smoking </t>
  </si>
  <si>
    <t>Heart problems</t>
  </si>
  <si>
    <t>Hallucinations &amp; Delusions after he had a surgical amputation</t>
  </si>
  <si>
    <t xml:space="preserve">Difficulty Breathing </t>
  </si>
  <si>
    <t>Boat Ramp Cleanup from an Oil Spill caused by the capsized boat</t>
  </si>
  <si>
    <t xml:space="preserve">Body recovery from the boat capsized incident </t>
  </si>
  <si>
    <t xml:space="preserve">Broken toe from a fall - Bleeding </t>
  </si>
  <si>
    <t xml:space="preserve">Unconscious fainting </t>
  </si>
  <si>
    <t xml:space="preserve">Chest Pain - Sick Person </t>
  </si>
  <si>
    <t xml:space="preserve">Choking </t>
  </si>
  <si>
    <t xml:space="preserve">Welfare Check </t>
  </si>
  <si>
    <t xml:space="preserve">Fall out of wheelchair - laceration near eye. </t>
  </si>
  <si>
    <t>iPhone Crash detection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</si>
</sst>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h:mm;@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42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5" xfId="0" applyBorder="1"/>
    <xf numFmtId="0" fontId="0" fillId="0" borderId="9" xfId="0" applyBorder="1"/>
    <xf numFmtId="0" fontId="0" fillId="0" borderId="47" xfId="0" applyBorder="1"/>
    <xf numFmtId="0" fontId="0" fillId="0" borderId="39" xfId="0" applyBorder="1"/>
    <xf numFmtId="0" fontId="4" fillId="0" borderId="5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6" xfId="0" applyBorder="1"/>
    <xf numFmtId="0" fontId="0" fillId="0" borderId="33" xfId="0" applyBorder="1"/>
    <xf numFmtId="0" fontId="0" fillId="0" borderId="20" xfId="0" applyBorder="1"/>
    <xf numFmtId="0" fontId="3" fillId="0" borderId="9" xfId="0" applyFont="1" applyBorder="1" applyAlignment="1">
      <alignment horizontal="center"/>
    </xf>
    <xf numFmtId="0" fontId="2" fillId="0" borderId="50" xfId="0" applyFont="1" applyBorder="1"/>
    <xf numFmtId="0" fontId="4" fillId="0" borderId="23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8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4" fillId="0" borderId="45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45" xfId="0" applyFont="1" applyBorder="1" applyAlignment="1">
      <alignment wrapText="1"/>
    </xf>
    <xf numFmtId="0" fontId="4" fillId="0" borderId="46" xfId="0" applyFont="1" applyBorder="1" applyAlignment="1">
      <alignment wrapText="1"/>
    </xf>
    <xf numFmtId="0" fontId="2" fillId="0" borderId="49" xfId="0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4" fillId="0" borderId="44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20" fontId="4" fillId="0" borderId="52" xfId="0" applyNumberFormat="1" applyFont="1" applyBorder="1" applyAlignment="1">
      <alignment horizontal="center"/>
    </xf>
    <xf numFmtId="20" fontId="4" fillId="0" borderId="15" xfId="0" applyNumberFormat="1" applyFont="1" applyBorder="1" applyAlignment="1">
      <alignment horizontal="center"/>
    </xf>
    <xf numFmtId="20" fontId="4" fillId="2" borderId="6" xfId="0" applyNumberFormat="1" applyFont="1" applyFill="1" applyBorder="1" applyAlignment="1">
      <alignment horizontal="center"/>
    </xf>
    <xf numFmtId="20" fontId="1" fillId="0" borderId="0" xfId="0" applyNumberFormat="1" applyFont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20" fontId="4" fillId="2" borderId="9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4" xfId="0" applyFont="1" applyBorder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165" fontId="4" fillId="2" borderId="57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9" fillId="0" borderId="0" xfId="0" applyFont="1"/>
    <xf numFmtId="165" fontId="4" fillId="0" borderId="36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2" fillId="0" borderId="67" xfId="0" applyFont="1" applyBorder="1"/>
    <xf numFmtId="0" fontId="5" fillId="0" borderId="7" xfId="0" applyFont="1" applyBorder="1" applyAlignment="1">
      <alignment horizontal="center" wrapText="1"/>
    </xf>
    <xf numFmtId="9" fontId="4" fillId="0" borderId="11" xfId="0" applyNumberFormat="1" applyFont="1" applyBorder="1" applyAlignment="1">
      <alignment horizontal="center"/>
    </xf>
    <xf numFmtId="9" fontId="4" fillId="0" borderId="32" xfId="0" applyNumberFormat="1" applyFont="1" applyBorder="1" applyAlignment="1">
      <alignment horizontal="center"/>
    </xf>
    <xf numFmtId="165" fontId="4" fillId="0" borderId="68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0" fontId="4" fillId="0" borderId="54" xfId="0" applyFont="1" applyBorder="1"/>
    <xf numFmtId="0" fontId="4" fillId="0" borderId="54" xfId="0" applyFont="1" applyBorder="1" applyAlignment="1">
      <alignment horizontal="center"/>
    </xf>
    <xf numFmtId="0" fontId="4" fillId="0" borderId="46" xfId="0" applyFont="1" applyBorder="1"/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2" borderId="54" xfId="0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8" xfId="0" applyFont="1" applyBorder="1"/>
    <xf numFmtId="0" fontId="2" fillId="0" borderId="56" xfId="0" applyFont="1" applyBorder="1"/>
    <xf numFmtId="0" fontId="4" fillId="0" borderId="34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7" fillId="2" borderId="0" xfId="0" applyFont="1" applyFill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20" fontId="4" fillId="0" borderId="58" xfId="0" applyNumberFormat="1" applyFont="1" applyBorder="1" applyAlignment="1">
      <alignment horizontal="center" wrapText="1"/>
    </xf>
    <xf numFmtId="20" fontId="4" fillId="0" borderId="58" xfId="0" applyNumberFormat="1" applyFont="1" applyBorder="1" applyAlignment="1">
      <alignment horizontal="center"/>
    </xf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53" xfId="0" applyFont="1" applyBorder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58" xfId="0" applyFont="1" applyBorder="1" applyAlignment="1">
      <alignment horizontal="left"/>
    </xf>
    <xf numFmtId="0" fontId="4" fillId="0" borderId="64" xfId="0" quotePrefix="1" applyFont="1" applyBorder="1" applyAlignment="1">
      <alignment horizontal="center"/>
    </xf>
    <xf numFmtId="0" fontId="4" fillId="0" borderId="39" xfId="0" applyFont="1" applyBorder="1"/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20" fontId="4" fillId="0" borderId="4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40" xfId="0" applyFont="1" applyBorder="1"/>
    <xf numFmtId="20" fontId="4" fillId="0" borderId="39" xfId="0" applyNumberFormat="1" applyFont="1" applyBorder="1" applyAlignment="1">
      <alignment horizontal="center"/>
    </xf>
    <xf numFmtId="0" fontId="4" fillId="0" borderId="40" xfId="0" quotePrefix="1" applyFont="1" applyBorder="1" applyAlignment="1">
      <alignment horizontal="center"/>
    </xf>
    <xf numFmtId="20" fontId="4" fillId="0" borderId="3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1" xfId="0" applyFont="1" applyBorder="1"/>
    <xf numFmtId="0" fontId="4" fillId="0" borderId="17" xfId="0" applyFont="1" applyBorder="1" applyAlignment="1">
      <alignment wrapText="1"/>
    </xf>
    <xf numFmtId="0" fontId="4" fillId="0" borderId="39" xfId="0" applyFont="1" applyBorder="1" applyAlignment="1">
      <alignment wrapText="1"/>
    </xf>
    <xf numFmtId="20" fontId="4" fillId="0" borderId="14" xfId="0" applyNumberFormat="1" applyFont="1" applyBorder="1" applyAlignment="1">
      <alignment horizontal="center"/>
    </xf>
    <xf numFmtId="1" fontId="4" fillId="0" borderId="40" xfId="0" applyNumberFormat="1" applyFont="1" applyBorder="1" applyAlignment="1">
      <alignment horizontal="center"/>
    </xf>
    <xf numFmtId="20" fontId="4" fillId="0" borderId="16" xfId="0" applyNumberFormat="1" applyFont="1" applyBorder="1" applyAlignment="1">
      <alignment horizontal="center"/>
    </xf>
    <xf numFmtId="20" fontId="4" fillId="0" borderId="64" xfId="0" applyNumberFormat="1" applyFont="1" applyBorder="1" applyAlignment="1">
      <alignment horizontal="center"/>
    </xf>
    <xf numFmtId="20" fontId="4" fillId="0" borderId="36" xfId="0" applyNumberFormat="1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4" fillId="0" borderId="51" xfId="0" quotePrefix="1" applyFont="1" applyBorder="1" applyAlignment="1">
      <alignment horizontal="center"/>
    </xf>
    <xf numFmtId="0" fontId="4" fillId="0" borderId="39" xfId="0" applyFont="1" applyBorder="1" applyAlignment="1">
      <alignment vertical="top" wrapText="1"/>
    </xf>
    <xf numFmtId="0" fontId="4" fillId="0" borderId="24" xfId="0" applyFont="1" applyBorder="1"/>
    <xf numFmtId="0" fontId="4" fillId="0" borderId="70" xfId="0" applyFont="1" applyBorder="1" applyAlignment="1">
      <alignment horizontal="center"/>
    </xf>
    <xf numFmtId="20" fontId="4" fillId="0" borderId="59" xfId="0" applyNumberFormat="1" applyFont="1" applyBorder="1" applyAlignment="1">
      <alignment horizontal="center"/>
    </xf>
    <xf numFmtId="20" fontId="4" fillId="0" borderId="69" xfId="0" applyNumberFormat="1" applyFont="1" applyBorder="1" applyAlignment="1">
      <alignment horizontal="center"/>
    </xf>
    <xf numFmtId="0" fontId="4" fillId="0" borderId="59" xfId="0" applyFont="1" applyBorder="1"/>
    <xf numFmtId="0" fontId="4" fillId="0" borderId="6" xfId="0" applyFont="1" applyBorder="1" applyAlignment="1">
      <alignment horizontal="center" wrapText="1"/>
    </xf>
    <xf numFmtId="20" fontId="4" fillId="0" borderId="70" xfId="0" applyNumberFormat="1" applyFont="1" applyBorder="1" applyAlignment="1">
      <alignment horizontal="center" wrapText="1"/>
    </xf>
    <xf numFmtId="20" fontId="4" fillId="0" borderId="51" xfId="0" applyNumberFormat="1" applyFont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20" fontId="4" fillId="0" borderId="38" xfId="0" applyNumberFormat="1" applyFont="1" applyBorder="1" applyAlignment="1">
      <alignment horizontal="center"/>
    </xf>
    <xf numFmtId="20" fontId="4" fillId="0" borderId="24" xfId="0" applyNumberFormat="1" applyFont="1" applyBorder="1" applyAlignment="1">
      <alignment horizontal="center"/>
    </xf>
    <xf numFmtId="20" fontId="4" fillId="0" borderId="28" xfId="0" applyNumberFormat="1" applyFont="1" applyBorder="1" applyAlignment="1">
      <alignment horizontal="center"/>
    </xf>
    <xf numFmtId="20" fontId="4" fillId="0" borderId="18" xfId="0" applyNumberFormat="1" applyFont="1" applyBorder="1" applyAlignment="1">
      <alignment horizontal="center"/>
    </xf>
    <xf numFmtId="20" fontId="4" fillId="0" borderId="1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4" fillId="0" borderId="41" xfId="0" applyFont="1" applyBorder="1" applyAlignment="1">
      <alignment wrapText="1"/>
    </xf>
    <xf numFmtId="0" fontId="4" fillId="0" borderId="53" xfId="0" applyFont="1" applyBorder="1" applyAlignment="1">
      <alignment horizontal="left"/>
    </xf>
    <xf numFmtId="0" fontId="4" fillId="3" borderId="51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3" borderId="3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20" fontId="4" fillId="3" borderId="52" xfId="0" applyNumberFormat="1" applyFont="1" applyFill="1" applyBorder="1" applyAlignment="1">
      <alignment horizontal="center"/>
    </xf>
    <xf numFmtId="20" fontId="0" fillId="0" borderId="0" xfId="0" applyNumberFormat="1"/>
    <xf numFmtId="20" fontId="9" fillId="0" borderId="0" xfId="0" applyNumberFormat="1" applyFont="1"/>
    <xf numFmtId="20" fontId="0" fillId="0" borderId="0" xfId="0" applyNumberFormat="1" applyAlignment="1">
      <alignment horizontal="center"/>
    </xf>
    <xf numFmtId="20" fontId="4" fillId="3" borderId="37" xfId="0" applyNumberFormat="1" applyFont="1" applyFill="1" applyBorder="1" applyAlignment="1">
      <alignment horizontal="center"/>
    </xf>
    <xf numFmtId="20" fontId="4" fillId="3" borderId="15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54" xfId="0" applyBorder="1"/>
    <xf numFmtId="0" fontId="0" fillId="0" borderId="54" xfId="0" applyBorder="1" applyAlignment="1">
      <alignment horizontal="center"/>
    </xf>
    <xf numFmtId="20" fontId="0" fillId="0" borderId="54" xfId="0" applyNumberFormat="1" applyBorder="1" applyAlignment="1">
      <alignment horizontal="center"/>
    </xf>
    <xf numFmtId="0" fontId="0" fillId="0" borderId="54" xfId="0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4" fillId="3" borderId="39" xfId="0" applyFont="1" applyFill="1" applyBorder="1"/>
    <xf numFmtId="0" fontId="4" fillId="0" borderId="18" xfId="0" applyFont="1" applyBorder="1"/>
    <xf numFmtId="0" fontId="4" fillId="2" borderId="48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2" fillId="0" borderId="49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54" xfId="0" applyFont="1" applyBorder="1" applyAlignment="1">
      <alignment horizontal="center"/>
    </xf>
    <xf numFmtId="15" fontId="4" fillId="0" borderId="54" xfId="0" applyNumberFormat="1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B748-F6CC-47DB-BEB0-D10753B25395}">
  <sheetPr>
    <pageSetUpPr fitToPage="1"/>
  </sheetPr>
  <dimension ref="A1:AD79"/>
  <sheetViews>
    <sheetView workbookViewId="0">
      <pane ySplit="4" topLeftCell="A60" activePane="bottomLeft" state="frozen"/>
      <selection pane="bottomLeft" activeCell="N32" sqref="N32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5" max="15" width="11.28515625" customWidth="1"/>
    <col min="16" max="16" width="10.7109375" customWidth="1"/>
    <col min="17" max="17" width="6.7109375" customWidth="1"/>
    <col min="26" max="28" width="10.7109375" customWidth="1"/>
    <col min="30" max="30" width="55.140625" customWidth="1"/>
  </cols>
  <sheetData>
    <row r="1" spans="1:30" ht="23.25" x14ac:dyDescent="0.35">
      <c r="B1" s="223" t="s">
        <v>98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</row>
    <row r="2" spans="1:30" ht="24" thickBot="1" x14ac:dyDescent="0.4">
      <c r="A2" s="232" t="s">
        <v>58</v>
      </c>
      <c r="B2" s="232"/>
      <c r="C2" s="1">
        <f>SUM(C67)</f>
        <v>62</v>
      </c>
      <c r="D2" s="1">
        <f>SUM(D67)</f>
        <v>0</v>
      </c>
      <c r="E2" s="1"/>
      <c r="F2" s="1"/>
      <c r="G2" s="84">
        <f>SUM(G67)</f>
        <v>5.8915770609318978E-3</v>
      </c>
      <c r="H2" s="91">
        <f>SUM(H67)</f>
        <v>28.166666666666668</v>
      </c>
      <c r="I2" s="1">
        <f t="shared" ref="I2:AC2" si="0">SUM(I67)</f>
        <v>23</v>
      </c>
      <c r="J2" s="1">
        <f t="shared" si="0"/>
        <v>7</v>
      </c>
      <c r="K2" s="1">
        <f t="shared" si="0"/>
        <v>10</v>
      </c>
      <c r="L2" s="1">
        <f t="shared" si="0"/>
        <v>15</v>
      </c>
      <c r="M2" s="1">
        <f t="shared" si="0"/>
        <v>2</v>
      </c>
      <c r="N2" s="1">
        <f t="shared" si="0"/>
        <v>5</v>
      </c>
      <c r="O2" s="1">
        <f t="shared" si="0"/>
        <v>0</v>
      </c>
      <c r="P2" s="1">
        <f t="shared" si="0"/>
        <v>22</v>
      </c>
      <c r="Q2" s="1">
        <f t="shared" si="0"/>
        <v>0</v>
      </c>
      <c r="R2" s="1">
        <f t="shared" si="0"/>
        <v>5</v>
      </c>
      <c r="S2" s="1">
        <f t="shared" si="0"/>
        <v>11</v>
      </c>
      <c r="T2" s="1">
        <f t="shared" si="0"/>
        <v>9</v>
      </c>
      <c r="U2" s="1">
        <f t="shared" si="0"/>
        <v>1</v>
      </c>
      <c r="V2" s="1">
        <f t="shared" si="0"/>
        <v>1</v>
      </c>
      <c r="W2" s="1">
        <f t="shared" si="0"/>
        <v>6</v>
      </c>
      <c r="X2" s="1">
        <f t="shared" si="0"/>
        <v>1</v>
      </c>
      <c r="Y2" s="1">
        <f t="shared" si="0"/>
        <v>0</v>
      </c>
      <c r="Z2" s="1">
        <f t="shared" si="0"/>
        <v>3</v>
      </c>
      <c r="AA2" s="1">
        <f t="shared" si="0"/>
        <v>0</v>
      </c>
      <c r="AB2" s="1">
        <f t="shared" si="0"/>
        <v>1</v>
      </c>
      <c r="AC2" s="1">
        <f t="shared" si="0"/>
        <v>15</v>
      </c>
      <c r="AD2" s="1"/>
    </row>
    <row r="3" spans="1:30" ht="18.75" thickBot="1" x14ac:dyDescent="0.3">
      <c r="A3" s="24"/>
      <c r="B3" s="92"/>
      <c r="C3" s="224" t="s">
        <v>0</v>
      </c>
      <c r="D3" s="225"/>
      <c r="E3" s="63"/>
      <c r="F3" s="63"/>
      <c r="G3" s="63"/>
      <c r="H3" s="25"/>
      <c r="I3" s="226" t="s">
        <v>1</v>
      </c>
      <c r="J3" s="227"/>
      <c r="K3" s="227"/>
      <c r="L3" s="227"/>
      <c r="M3" s="227"/>
      <c r="N3" s="227"/>
      <c r="O3" s="228"/>
      <c r="P3" s="229" t="s">
        <v>27</v>
      </c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1"/>
      <c r="AD3" s="4"/>
    </row>
    <row r="4" spans="1:30" ht="61.5" thickBot="1" x14ac:dyDescent="0.3">
      <c r="A4" s="85" t="s">
        <v>3</v>
      </c>
      <c r="B4" s="93" t="s">
        <v>4</v>
      </c>
      <c r="C4" s="94" t="s">
        <v>5</v>
      </c>
      <c r="D4" s="7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13</v>
      </c>
      <c r="O4" s="18" t="s">
        <v>28</v>
      </c>
      <c r="P4" s="31" t="s">
        <v>127</v>
      </c>
      <c r="Q4" s="18" t="s">
        <v>126</v>
      </c>
      <c r="R4" s="18" t="s">
        <v>29</v>
      </c>
      <c r="S4" s="18" t="s">
        <v>30</v>
      </c>
      <c r="T4" s="18" t="s">
        <v>31</v>
      </c>
      <c r="U4" s="18" t="s">
        <v>32</v>
      </c>
      <c r="V4" s="30" t="s">
        <v>33</v>
      </c>
      <c r="W4" s="30" t="s">
        <v>34</v>
      </c>
      <c r="X4" s="30" t="s">
        <v>35</v>
      </c>
      <c r="Y4" s="18" t="s">
        <v>36</v>
      </c>
      <c r="Z4" s="30" t="s">
        <v>20</v>
      </c>
      <c r="AA4" s="30" t="s">
        <v>37</v>
      </c>
      <c r="AB4" s="30" t="s">
        <v>67</v>
      </c>
      <c r="AC4" s="17" t="s">
        <v>21</v>
      </c>
      <c r="AD4" s="8" t="s">
        <v>22</v>
      </c>
    </row>
    <row r="5" spans="1:30" ht="18" x14ac:dyDescent="0.25">
      <c r="A5" s="37">
        <v>1</v>
      </c>
      <c r="B5" s="132">
        <v>1</v>
      </c>
      <c r="C5" s="12" t="s">
        <v>122</v>
      </c>
      <c r="D5" s="133"/>
      <c r="E5" s="134">
        <v>0.11319444444444444</v>
      </c>
      <c r="F5" s="135">
        <v>0.11944444444444445</v>
      </c>
      <c r="G5" s="81">
        <f t="shared" ref="G5:G66" si="1">SUM(F5-E5)</f>
        <v>6.2500000000000056E-3</v>
      </c>
      <c r="H5" s="136">
        <v>20</v>
      </c>
      <c r="I5" s="137"/>
      <c r="J5" s="57" t="s">
        <v>122</v>
      </c>
      <c r="K5" s="57"/>
      <c r="L5" s="138"/>
      <c r="M5" s="57"/>
      <c r="N5" s="57"/>
      <c r="O5" s="57"/>
      <c r="P5" s="139" t="s">
        <v>122</v>
      </c>
      <c r="Q5" s="57"/>
      <c r="R5" s="57"/>
      <c r="S5" s="57"/>
      <c r="T5" s="57"/>
      <c r="U5" s="57"/>
      <c r="V5" s="138"/>
      <c r="W5" s="138"/>
      <c r="X5" s="138"/>
      <c r="Y5" s="57"/>
      <c r="Z5" s="138"/>
      <c r="AA5" s="140"/>
      <c r="AB5" s="140"/>
      <c r="AC5" s="11"/>
      <c r="AD5" s="190"/>
    </row>
    <row r="6" spans="1:30" ht="18" x14ac:dyDescent="0.25">
      <c r="A6" s="37">
        <v>1</v>
      </c>
      <c r="B6" s="132">
        <v>2</v>
      </c>
      <c r="C6" s="12" t="s">
        <v>122</v>
      </c>
      <c r="D6" s="133"/>
      <c r="E6" s="134">
        <v>0.35555555555555557</v>
      </c>
      <c r="F6" s="135">
        <v>0.3576388888888889</v>
      </c>
      <c r="G6" s="81">
        <f t="shared" si="1"/>
        <v>2.0833333333333259E-3</v>
      </c>
      <c r="H6" s="136">
        <v>15</v>
      </c>
      <c r="I6" s="137" t="s">
        <v>122</v>
      </c>
      <c r="J6" s="57"/>
      <c r="K6" s="57"/>
      <c r="L6" s="138"/>
      <c r="M6" s="57"/>
      <c r="N6" s="57"/>
      <c r="O6" s="57"/>
      <c r="P6" s="139" t="s">
        <v>122</v>
      </c>
      <c r="Q6" s="57"/>
      <c r="R6" s="57" t="s">
        <v>122</v>
      </c>
      <c r="S6" s="57"/>
      <c r="T6" s="57"/>
      <c r="U6" s="57"/>
      <c r="V6" s="138"/>
      <c r="W6" s="138"/>
      <c r="X6" s="138"/>
      <c r="Y6" s="57"/>
      <c r="Z6" s="138"/>
      <c r="AA6" s="141"/>
      <c r="AB6" s="141"/>
      <c r="AC6" s="14"/>
      <c r="AD6" s="191" t="s">
        <v>128</v>
      </c>
    </row>
    <row r="7" spans="1:30" ht="15.75" x14ac:dyDescent="0.25">
      <c r="A7" s="37">
        <v>1</v>
      </c>
      <c r="B7" s="132">
        <v>4</v>
      </c>
      <c r="C7" s="12" t="s">
        <v>122</v>
      </c>
      <c r="D7" s="133"/>
      <c r="E7" s="134">
        <v>0.9</v>
      </c>
      <c r="F7" s="135">
        <v>0.91319444444444453</v>
      </c>
      <c r="G7" s="81">
        <f t="shared" si="1"/>
        <v>1.3194444444444509E-2</v>
      </c>
      <c r="H7" s="136">
        <v>25</v>
      </c>
      <c r="I7" s="137"/>
      <c r="J7" s="57"/>
      <c r="K7" s="57" t="s">
        <v>122</v>
      </c>
      <c r="L7" s="138"/>
      <c r="M7" s="57"/>
      <c r="N7" s="57"/>
      <c r="O7" s="57"/>
      <c r="P7" s="139" t="s">
        <v>122</v>
      </c>
      <c r="Q7" s="57"/>
      <c r="R7" s="57"/>
      <c r="S7" s="57"/>
      <c r="T7" s="57"/>
      <c r="U7" s="57"/>
      <c r="V7" s="138"/>
      <c r="W7" s="138"/>
      <c r="X7" s="138"/>
      <c r="Y7" s="57"/>
      <c r="Z7" s="138"/>
      <c r="AA7" s="141"/>
      <c r="AB7" s="141"/>
      <c r="AC7" s="14"/>
      <c r="AD7" s="142"/>
    </row>
    <row r="8" spans="1:30" ht="15.75" x14ac:dyDescent="0.25">
      <c r="A8" s="37">
        <v>2</v>
      </c>
      <c r="B8" s="143">
        <v>5</v>
      </c>
      <c r="C8" s="12" t="s">
        <v>122</v>
      </c>
      <c r="D8" s="14"/>
      <c r="E8" s="81">
        <v>3.888888888888889E-2</v>
      </c>
      <c r="F8" s="81">
        <v>4.4444444444444446E-2</v>
      </c>
      <c r="G8" s="81">
        <f t="shared" si="1"/>
        <v>5.5555555555555566E-3</v>
      </c>
      <c r="H8" s="37">
        <v>29</v>
      </c>
      <c r="I8" s="12" t="s">
        <v>122</v>
      </c>
      <c r="J8" s="13"/>
      <c r="K8" s="13"/>
      <c r="L8" s="13"/>
      <c r="M8" s="13"/>
      <c r="N8" s="13"/>
      <c r="O8" s="13"/>
      <c r="P8" s="12"/>
      <c r="Q8" s="13"/>
      <c r="R8" s="13"/>
      <c r="S8" s="13"/>
      <c r="T8" s="13"/>
      <c r="U8" s="13"/>
      <c r="V8" s="13"/>
      <c r="W8" s="13" t="s">
        <v>122</v>
      </c>
      <c r="X8" s="13"/>
      <c r="Y8" s="13"/>
      <c r="Z8" s="13"/>
      <c r="AA8" s="22"/>
      <c r="AB8" s="22"/>
      <c r="AC8" s="14"/>
      <c r="AD8" s="144"/>
    </row>
    <row r="9" spans="1:30" ht="15.75" x14ac:dyDescent="0.25">
      <c r="A9" s="37">
        <v>2</v>
      </c>
      <c r="B9" s="132">
        <v>6</v>
      </c>
      <c r="C9" s="12" t="s">
        <v>122</v>
      </c>
      <c r="D9" s="14"/>
      <c r="E9" s="81">
        <v>0.40486111111111112</v>
      </c>
      <c r="F9" s="81">
        <v>0.40972222222222227</v>
      </c>
      <c r="G9" s="81">
        <f t="shared" si="1"/>
        <v>4.8611111111111494E-3</v>
      </c>
      <c r="H9" s="37">
        <v>13</v>
      </c>
      <c r="I9" s="12" t="s">
        <v>122</v>
      </c>
      <c r="J9" s="13"/>
      <c r="K9" s="13"/>
      <c r="L9" s="13"/>
      <c r="M9" s="13"/>
      <c r="N9" s="13"/>
      <c r="O9" s="13"/>
      <c r="P9" s="12" t="s">
        <v>122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22"/>
      <c r="AB9" s="22"/>
      <c r="AC9" s="14"/>
      <c r="AD9" s="144"/>
    </row>
    <row r="10" spans="1:30" ht="15.75" x14ac:dyDescent="0.25">
      <c r="A10" s="37">
        <v>2</v>
      </c>
      <c r="B10" s="132">
        <v>7</v>
      </c>
      <c r="C10" s="12" t="s">
        <v>122</v>
      </c>
      <c r="D10" s="14"/>
      <c r="E10" s="81">
        <v>0.44861111111111113</v>
      </c>
      <c r="F10" s="81">
        <v>0.4604166666666667</v>
      </c>
      <c r="G10" s="81">
        <f t="shared" si="1"/>
        <v>1.1805555555555569E-2</v>
      </c>
      <c r="H10" s="37">
        <v>39</v>
      </c>
      <c r="I10" s="12"/>
      <c r="J10" s="13"/>
      <c r="K10" s="13" t="s">
        <v>122</v>
      </c>
      <c r="L10" s="13"/>
      <c r="M10" s="13"/>
      <c r="N10" s="13"/>
      <c r="O10" s="13"/>
      <c r="P10" s="12" t="s">
        <v>122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2"/>
      <c r="AB10" s="22"/>
      <c r="AC10" s="14"/>
      <c r="AD10" s="144"/>
    </row>
    <row r="11" spans="1:30" ht="15.75" x14ac:dyDescent="0.25">
      <c r="A11" s="37">
        <v>3</v>
      </c>
      <c r="B11" s="132">
        <v>8</v>
      </c>
      <c r="C11" s="12" t="s">
        <v>122</v>
      </c>
      <c r="D11" s="14"/>
      <c r="E11" s="81">
        <v>5.0694444444444452E-2</v>
      </c>
      <c r="F11" s="81">
        <v>6.3194444444444442E-2</v>
      </c>
      <c r="G11" s="81">
        <f t="shared" si="1"/>
        <v>1.249999999999999E-2</v>
      </c>
      <c r="H11" s="37">
        <v>0</v>
      </c>
      <c r="I11" s="12"/>
      <c r="J11" s="13"/>
      <c r="K11" s="13" t="s">
        <v>122</v>
      </c>
      <c r="L11" s="13"/>
      <c r="M11" s="13"/>
      <c r="N11" s="13"/>
      <c r="O11" s="13"/>
      <c r="P11" s="12" t="s">
        <v>122</v>
      </c>
      <c r="Q11" s="13"/>
      <c r="R11" s="13"/>
      <c r="S11" s="13"/>
      <c r="T11" s="13"/>
      <c r="U11" s="13"/>
      <c r="V11" s="13"/>
      <c r="W11" s="13"/>
      <c r="X11" s="13"/>
      <c r="Y11" s="13"/>
      <c r="Z11" s="13" t="s">
        <v>122</v>
      </c>
      <c r="AA11" s="22"/>
      <c r="AB11" s="22"/>
      <c r="AC11" s="14"/>
      <c r="AD11" s="144" t="s">
        <v>129</v>
      </c>
    </row>
    <row r="12" spans="1:30" ht="15.75" x14ac:dyDescent="0.25">
      <c r="A12" s="37">
        <v>3</v>
      </c>
      <c r="B12" s="132">
        <v>9</v>
      </c>
      <c r="C12" s="12" t="s">
        <v>122</v>
      </c>
      <c r="D12" s="14"/>
      <c r="E12" s="81">
        <v>0.7270833333333333</v>
      </c>
      <c r="F12" s="81">
        <v>0.73055555555555562</v>
      </c>
      <c r="G12" s="81">
        <f t="shared" si="1"/>
        <v>3.4722222222223209E-3</v>
      </c>
      <c r="H12" s="37">
        <v>15</v>
      </c>
      <c r="I12" s="12"/>
      <c r="J12" s="13"/>
      <c r="K12" s="13"/>
      <c r="L12" s="13" t="s">
        <v>122</v>
      </c>
      <c r="M12" s="13"/>
      <c r="N12" s="13"/>
      <c r="O12" s="13"/>
      <c r="P12" s="12" t="s">
        <v>122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22"/>
      <c r="AB12" s="22"/>
      <c r="AC12" s="14"/>
      <c r="AD12" s="144"/>
    </row>
    <row r="13" spans="1:30" ht="15.75" x14ac:dyDescent="0.25">
      <c r="A13" s="37">
        <v>4</v>
      </c>
      <c r="B13" s="132">
        <v>10</v>
      </c>
      <c r="C13" s="12" t="s">
        <v>122</v>
      </c>
      <c r="D13" s="14"/>
      <c r="E13" s="81">
        <v>0.35069444444444442</v>
      </c>
      <c r="F13" s="81">
        <v>0.35555555555555557</v>
      </c>
      <c r="G13" s="81">
        <f t="shared" si="1"/>
        <v>4.8611111111111494E-3</v>
      </c>
      <c r="H13" s="37">
        <v>12</v>
      </c>
      <c r="I13" s="12" t="s">
        <v>122</v>
      </c>
      <c r="J13" s="13"/>
      <c r="K13" s="13"/>
      <c r="L13" s="13"/>
      <c r="M13" s="13"/>
      <c r="N13" s="13"/>
      <c r="O13" s="13"/>
      <c r="P13" s="12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22"/>
      <c r="AB13" s="22"/>
      <c r="AC13" s="14" t="s">
        <v>122</v>
      </c>
      <c r="AD13" s="144" t="s">
        <v>130</v>
      </c>
    </row>
    <row r="14" spans="1:30" ht="15.75" x14ac:dyDescent="0.25">
      <c r="A14" s="37">
        <v>5</v>
      </c>
      <c r="B14" s="132">
        <v>12</v>
      </c>
      <c r="C14" s="12" t="s">
        <v>122</v>
      </c>
      <c r="D14" s="14"/>
      <c r="E14" s="81">
        <v>0.77847222222222223</v>
      </c>
      <c r="F14" s="81">
        <v>0.7895833333333333</v>
      </c>
      <c r="G14" s="81">
        <f t="shared" si="1"/>
        <v>1.1111111111111072E-2</v>
      </c>
      <c r="H14" s="37">
        <v>16</v>
      </c>
      <c r="I14" s="12"/>
      <c r="J14" s="13"/>
      <c r="K14" s="13" t="s">
        <v>122</v>
      </c>
      <c r="L14" s="13"/>
      <c r="M14" s="13"/>
      <c r="N14" s="13"/>
      <c r="O14" s="13"/>
      <c r="P14" s="12" t="s">
        <v>122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22"/>
      <c r="AB14" s="22"/>
      <c r="AC14" s="14"/>
      <c r="AD14" s="144"/>
    </row>
    <row r="15" spans="1:30" ht="15.75" x14ac:dyDescent="0.25">
      <c r="A15" s="37">
        <v>6</v>
      </c>
      <c r="B15" s="132">
        <v>13</v>
      </c>
      <c r="C15" s="12" t="s">
        <v>122</v>
      </c>
      <c r="D15" s="14"/>
      <c r="E15" s="81">
        <v>0.34652777777777777</v>
      </c>
      <c r="F15" s="81">
        <v>0.3520833333333333</v>
      </c>
      <c r="G15" s="81">
        <f t="shared" si="1"/>
        <v>5.5555555555555358E-3</v>
      </c>
      <c r="H15" s="37">
        <v>44</v>
      </c>
      <c r="I15" s="12"/>
      <c r="J15" s="13"/>
      <c r="K15" s="13"/>
      <c r="L15" s="13" t="s">
        <v>122</v>
      </c>
      <c r="M15" s="13"/>
      <c r="N15" s="13"/>
      <c r="O15" s="13"/>
      <c r="P15" s="12"/>
      <c r="Q15" s="13"/>
      <c r="R15" s="13"/>
      <c r="S15" s="13"/>
      <c r="T15" s="13" t="s">
        <v>122</v>
      </c>
      <c r="U15" s="13"/>
      <c r="V15" s="13"/>
      <c r="W15" s="13"/>
      <c r="X15" s="13"/>
      <c r="Y15" s="13"/>
      <c r="Z15" s="13"/>
      <c r="AA15" s="22"/>
      <c r="AB15" s="22"/>
      <c r="AC15" s="14"/>
      <c r="AD15" s="144" t="s">
        <v>132</v>
      </c>
    </row>
    <row r="16" spans="1:30" ht="15.75" x14ac:dyDescent="0.25">
      <c r="A16" s="37">
        <v>6</v>
      </c>
      <c r="B16" s="132">
        <v>15</v>
      </c>
      <c r="C16" s="12" t="s">
        <v>122</v>
      </c>
      <c r="D16" s="14"/>
      <c r="E16" s="81">
        <v>0.48819444444444443</v>
      </c>
      <c r="F16" s="81">
        <v>0.49236111111111108</v>
      </c>
      <c r="G16" s="81">
        <f t="shared" si="1"/>
        <v>4.1666666666666519E-3</v>
      </c>
      <c r="H16" s="37">
        <v>33</v>
      </c>
      <c r="I16" s="12" t="s">
        <v>122</v>
      </c>
      <c r="J16" s="13"/>
      <c r="K16" s="13"/>
      <c r="L16" s="13"/>
      <c r="M16" s="13"/>
      <c r="N16" s="13"/>
      <c r="O16" s="13"/>
      <c r="P16" s="12" t="s">
        <v>122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22"/>
      <c r="AB16" s="22"/>
      <c r="AC16" s="14"/>
      <c r="AD16" s="144"/>
    </row>
    <row r="17" spans="1:30" ht="15.75" x14ac:dyDescent="0.25">
      <c r="A17" s="37">
        <v>6</v>
      </c>
      <c r="B17" s="132">
        <v>16</v>
      </c>
      <c r="C17" s="12" t="s">
        <v>122</v>
      </c>
      <c r="D17" s="14"/>
      <c r="E17" s="81">
        <v>0.71875</v>
      </c>
      <c r="F17" s="81">
        <v>0.72083333333333333</v>
      </c>
      <c r="G17" s="81">
        <f t="shared" si="1"/>
        <v>2.0833333333333259E-3</v>
      </c>
      <c r="H17" s="37">
        <v>13</v>
      </c>
      <c r="I17" s="12" t="s">
        <v>122</v>
      </c>
      <c r="J17" s="13"/>
      <c r="K17" s="13"/>
      <c r="L17" s="13"/>
      <c r="M17" s="13"/>
      <c r="N17" s="13"/>
      <c r="O17" s="13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22"/>
      <c r="AB17" s="22"/>
      <c r="AC17" s="14" t="s">
        <v>122</v>
      </c>
      <c r="AD17" s="144" t="s">
        <v>134</v>
      </c>
    </row>
    <row r="18" spans="1:30" ht="15.75" x14ac:dyDescent="0.25">
      <c r="A18" s="37">
        <v>8</v>
      </c>
      <c r="B18" s="132">
        <v>17</v>
      </c>
      <c r="C18" s="12" t="s">
        <v>122</v>
      </c>
      <c r="D18" s="14"/>
      <c r="E18" s="81">
        <v>0.17708333333333334</v>
      </c>
      <c r="F18" s="81">
        <v>0.18333333333333335</v>
      </c>
      <c r="G18" s="81">
        <f t="shared" si="1"/>
        <v>6.2500000000000056E-3</v>
      </c>
      <c r="H18" s="37">
        <v>22</v>
      </c>
      <c r="I18" s="12" t="s">
        <v>122</v>
      </c>
      <c r="J18" s="13"/>
      <c r="K18" s="13"/>
      <c r="L18" s="13"/>
      <c r="M18" s="13"/>
      <c r="N18" s="13"/>
      <c r="O18" s="13"/>
      <c r="P18" s="12"/>
      <c r="Q18" s="13"/>
      <c r="R18" s="13"/>
      <c r="S18" s="13" t="s">
        <v>122</v>
      </c>
      <c r="T18" s="13"/>
      <c r="U18" s="13"/>
      <c r="V18" s="13"/>
      <c r="W18" s="13"/>
      <c r="X18" s="13"/>
      <c r="Y18" s="13"/>
      <c r="Z18" s="13"/>
      <c r="AA18" s="22"/>
      <c r="AB18" s="22"/>
      <c r="AC18" s="14"/>
      <c r="AD18" s="144" t="s">
        <v>135</v>
      </c>
    </row>
    <row r="19" spans="1:30" ht="15.75" x14ac:dyDescent="0.25">
      <c r="A19" s="37">
        <v>8</v>
      </c>
      <c r="B19" s="132">
        <v>18</v>
      </c>
      <c r="C19" s="12" t="s">
        <v>122</v>
      </c>
      <c r="D19" s="14"/>
      <c r="E19" s="81">
        <v>0.39097222222222222</v>
      </c>
      <c r="F19" s="81">
        <v>0.39583333333333331</v>
      </c>
      <c r="G19" s="81">
        <f t="shared" si="1"/>
        <v>4.8611111111110938E-3</v>
      </c>
      <c r="H19" s="37">
        <v>23</v>
      </c>
      <c r="I19" s="12"/>
      <c r="J19" s="13"/>
      <c r="K19" s="13"/>
      <c r="L19" s="13" t="s">
        <v>122</v>
      </c>
      <c r="M19" s="13"/>
      <c r="N19" s="13"/>
      <c r="O19" s="13"/>
      <c r="P19" s="12"/>
      <c r="Q19" s="13"/>
      <c r="R19" s="13" t="s">
        <v>122</v>
      </c>
      <c r="S19" s="13"/>
      <c r="T19" s="13"/>
      <c r="U19" s="13"/>
      <c r="V19" s="13"/>
      <c r="W19" s="13"/>
      <c r="X19" s="13"/>
      <c r="Y19" s="13"/>
      <c r="Z19" s="13"/>
      <c r="AA19" s="22"/>
      <c r="AB19" s="22"/>
      <c r="AC19" s="14"/>
      <c r="AD19" s="144" t="s">
        <v>136</v>
      </c>
    </row>
    <row r="20" spans="1:30" ht="15.75" x14ac:dyDescent="0.25">
      <c r="A20" s="37">
        <v>8</v>
      </c>
      <c r="B20" s="132">
        <v>19</v>
      </c>
      <c r="C20" s="12" t="s">
        <v>122</v>
      </c>
      <c r="D20" s="14"/>
      <c r="E20" s="81">
        <v>0.43402777777777773</v>
      </c>
      <c r="F20" s="81">
        <v>0.44375000000000003</v>
      </c>
      <c r="G20" s="81">
        <f t="shared" si="1"/>
        <v>9.7222222222222987E-3</v>
      </c>
      <c r="H20" s="37">
        <v>32</v>
      </c>
      <c r="I20" s="12"/>
      <c r="J20" s="13"/>
      <c r="K20" s="13" t="s">
        <v>122</v>
      </c>
      <c r="L20" s="13"/>
      <c r="M20" s="13"/>
      <c r="N20" s="13"/>
      <c r="O20" s="13"/>
      <c r="P20" s="12" t="s">
        <v>122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22"/>
      <c r="AB20" s="22"/>
      <c r="AC20" s="14"/>
      <c r="AD20" s="144"/>
    </row>
    <row r="21" spans="1:30" ht="15.75" x14ac:dyDescent="0.25">
      <c r="A21" s="37">
        <v>8</v>
      </c>
      <c r="B21" s="132">
        <v>21</v>
      </c>
      <c r="C21" s="12" t="s">
        <v>122</v>
      </c>
      <c r="D21" s="14"/>
      <c r="E21" s="81">
        <v>0.88611111111111107</v>
      </c>
      <c r="F21" s="81">
        <v>0.88958333333333339</v>
      </c>
      <c r="G21" s="81">
        <f t="shared" si="1"/>
        <v>3.4722222222223209E-3</v>
      </c>
      <c r="H21" s="37">
        <v>11</v>
      </c>
      <c r="I21" s="12" t="s">
        <v>122</v>
      </c>
      <c r="J21" s="13"/>
      <c r="K21" s="13"/>
      <c r="L21" s="13"/>
      <c r="M21" s="13"/>
      <c r="N21" s="13"/>
      <c r="O21" s="13"/>
      <c r="P21" s="12"/>
      <c r="Q21" s="13"/>
      <c r="R21" s="13"/>
      <c r="S21" s="13" t="s">
        <v>122</v>
      </c>
      <c r="T21" s="13"/>
      <c r="U21" s="13"/>
      <c r="V21" s="13"/>
      <c r="W21" s="13"/>
      <c r="X21" s="13"/>
      <c r="Y21" s="13"/>
      <c r="Z21" s="13"/>
      <c r="AA21" s="22"/>
      <c r="AB21" s="22"/>
      <c r="AC21" s="14"/>
      <c r="AD21" s="144"/>
    </row>
    <row r="22" spans="1:30" ht="15.75" x14ac:dyDescent="0.25">
      <c r="A22" s="37">
        <v>8</v>
      </c>
      <c r="B22" s="132">
        <v>22</v>
      </c>
      <c r="C22" s="12" t="s">
        <v>122</v>
      </c>
      <c r="D22" s="14"/>
      <c r="E22" s="81">
        <v>0.9868055555555556</v>
      </c>
      <c r="F22" s="81">
        <v>0.9916666666666667</v>
      </c>
      <c r="G22" s="81">
        <f t="shared" si="1"/>
        <v>4.8611111111110938E-3</v>
      </c>
      <c r="H22" s="37">
        <v>19</v>
      </c>
      <c r="I22" s="12"/>
      <c r="J22" s="13"/>
      <c r="K22" s="13"/>
      <c r="L22" s="13" t="s">
        <v>122</v>
      </c>
      <c r="M22" s="13"/>
      <c r="N22" s="13"/>
      <c r="O22" s="13"/>
      <c r="P22" s="12" t="s">
        <v>122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2"/>
      <c r="AB22" s="22"/>
      <c r="AC22" s="14"/>
      <c r="AD22" s="144"/>
    </row>
    <row r="23" spans="1:30" ht="15.75" x14ac:dyDescent="0.25">
      <c r="A23" s="37">
        <v>9</v>
      </c>
      <c r="B23" s="132">
        <v>23</v>
      </c>
      <c r="C23" s="12" t="s">
        <v>122</v>
      </c>
      <c r="D23" s="14"/>
      <c r="E23" s="81">
        <v>0.34375</v>
      </c>
      <c r="F23" s="81">
        <v>0.35138888888888892</v>
      </c>
      <c r="G23" s="81">
        <f t="shared" si="1"/>
        <v>7.6388888888889173E-3</v>
      </c>
      <c r="H23" s="37">
        <v>39</v>
      </c>
      <c r="I23" s="12"/>
      <c r="J23" s="13"/>
      <c r="K23" s="13"/>
      <c r="L23" s="13"/>
      <c r="M23" s="13"/>
      <c r="N23" s="13" t="s">
        <v>122</v>
      </c>
      <c r="O23" s="13"/>
      <c r="P23" s="12"/>
      <c r="Q23" s="13"/>
      <c r="R23" s="13"/>
      <c r="S23" s="13" t="s">
        <v>122</v>
      </c>
      <c r="T23" s="13"/>
      <c r="U23" s="13"/>
      <c r="V23" s="13"/>
      <c r="W23" s="13"/>
      <c r="X23" s="13"/>
      <c r="Y23" s="13"/>
      <c r="Z23" s="13"/>
      <c r="AA23" s="22"/>
      <c r="AB23" s="22"/>
      <c r="AC23" s="14"/>
      <c r="AD23" s="144"/>
    </row>
    <row r="24" spans="1:30" ht="15.75" x14ac:dyDescent="0.25">
      <c r="A24" s="37">
        <v>9</v>
      </c>
      <c r="B24" s="132">
        <v>25</v>
      </c>
      <c r="C24" s="12" t="s">
        <v>122</v>
      </c>
      <c r="D24" s="14"/>
      <c r="E24" s="81">
        <v>0.96527777777777779</v>
      </c>
      <c r="F24" s="81">
        <v>0.97499999999999998</v>
      </c>
      <c r="G24" s="81">
        <f t="shared" si="1"/>
        <v>9.7222222222221877E-3</v>
      </c>
      <c r="H24" s="37">
        <v>27</v>
      </c>
      <c r="I24" s="12"/>
      <c r="J24" s="13"/>
      <c r="K24" s="13"/>
      <c r="L24" s="13"/>
      <c r="M24" s="13" t="s">
        <v>122</v>
      </c>
      <c r="N24" s="13"/>
      <c r="O24" s="13"/>
      <c r="P24" s="12"/>
      <c r="Q24" s="13"/>
      <c r="R24" s="13"/>
      <c r="S24" s="13"/>
      <c r="T24" s="13" t="s">
        <v>122</v>
      </c>
      <c r="U24" s="13"/>
      <c r="V24" s="13"/>
      <c r="W24" s="13"/>
      <c r="X24" s="13"/>
      <c r="Y24" s="13"/>
      <c r="Z24" s="13"/>
      <c r="AA24" s="22"/>
      <c r="AB24" s="22"/>
      <c r="AC24" s="14"/>
      <c r="AD24" s="144"/>
    </row>
    <row r="25" spans="1:30" ht="15.75" x14ac:dyDescent="0.25">
      <c r="A25" s="37">
        <v>10</v>
      </c>
      <c r="B25" s="132">
        <v>26</v>
      </c>
      <c r="C25" s="12" t="s">
        <v>122</v>
      </c>
      <c r="D25" s="14"/>
      <c r="E25" s="81">
        <v>0.52500000000000002</v>
      </c>
      <c r="F25" s="81">
        <v>0.52916666666666667</v>
      </c>
      <c r="G25" s="81">
        <f t="shared" si="1"/>
        <v>4.1666666666666519E-3</v>
      </c>
      <c r="H25" s="37">
        <v>20</v>
      </c>
      <c r="I25" s="12"/>
      <c r="J25" s="13"/>
      <c r="K25" s="13"/>
      <c r="L25" s="13" t="s">
        <v>122</v>
      </c>
      <c r="M25" s="13"/>
      <c r="N25" s="13"/>
      <c r="O25" s="13"/>
      <c r="P25" s="12"/>
      <c r="Q25" s="13"/>
      <c r="R25" s="13"/>
      <c r="S25" s="13"/>
      <c r="T25" s="13" t="s">
        <v>122</v>
      </c>
      <c r="U25" s="13"/>
      <c r="V25" s="13"/>
      <c r="W25" s="13"/>
      <c r="X25" s="13"/>
      <c r="Y25" s="13"/>
      <c r="Z25" s="13"/>
      <c r="AA25" s="22"/>
      <c r="AB25" s="22"/>
      <c r="AC25" s="14"/>
      <c r="AD25" s="144"/>
    </row>
    <row r="26" spans="1:30" ht="15.75" x14ac:dyDescent="0.25">
      <c r="A26" s="37">
        <v>10</v>
      </c>
      <c r="B26" s="132">
        <v>27</v>
      </c>
      <c r="C26" s="12" t="s">
        <v>122</v>
      </c>
      <c r="D26" s="14"/>
      <c r="E26" s="81">
        <v>0.69791666666666663</v>
      </c>
      <c r="F26" s="81">
        <v>0.70208333333333339</v>
      </c>
      <c r="G26" s="81">
        <f t="shared" si="1"/>
        <v>4.1666666666667629E-3</v>
      </c>
      <c r="H26" s="37">
        <v>16</v>
      </c>
      <c r="I26" s="12" t="s">
        <v>122</v>
      </c>
      <c r="J26" s="13"/>
      <c r="K26" s="13"/>
      <c r="L26" s="13"/>
      <c r="M26" s="13"/>
      <c r="N26" s="13"/>
      <c r="O26" s="13"/>
      <c r="P26" s="12" t="s">
        <v>122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22"/>
      <c r="AB26" s="22"/>
      <c r="AC26" s="14"/>
      <c r="AD26" s="144"/>
    </row>
    <row r="27" spans="1:30" ht="15.75" x14ac:dyDescent="0.25">
      <c r="A27" s="37">
        <v>11</v>
      </c>
      <c r="B27" s="132">
        <v>28</v>
      </c>
      <c r="C27" s="12" t="s">
        <v>122</v>
      </c>
      <c r="D27" s="14"/>
      <c r="E27" s="81">
        <v>0.38055555555555554</v>
      </c>
      <c r="F27" s="81">
        <v>0.38541666666666669</v>
      </c>
      <c r="G27" s="81">
        <f t="shared" si="1"/>
        <v>4.8611111111111494E-3</v>
      </c>
      <c r="H27" s="37">
        <v>19</v>
      </c>
      <c r="I27" s="12"/>
      <c r="J27" s="13"/>
      <c r="K27" s="13"/>
      <c r="L27" s="13"/>
      <c r="M27" s="13"/>
      <c r="N27" s="13"/>
      <c r="O27" s="13"/>
      <c r="P27" s="12"/>
      <c r="Q27" s="13"/>
      <c r="R27" s="13"/>
      <c r="S27" s="13"/>
      <c r="T27" s="13" t="s">
        <v>122</v>
      </c>
      <c r="U27" s="82">
        <v>0.61319444444444449</v>
      </c>
      <c r="V27" s="13"/>
      <c r="W27" s="13"/>
      <c r="X27" s="13"/>
      <c r="Y27" s="13"/>
      <c r="Z27" s="13"/>
      <c r="AA27" s="22"/>
      <c r="AB27" s="22"/>
      <c r="AC27" s="14"/>
      <c r="AD27" s="144" t="s">
        <v>138</v>
      </c>
    </row>
    <row r="28" spans="1:30" ht="15.75" x14ac:dyDescent="0.25">
      <c r="A28" s="37">
        <v>11</v>
      </c>
      <c r="B28" s="132">
        <v>29</v>
      </c>
      <c r="C28" s="12" t="s">
        <v>122</v>
      </c>
      <c r="D28" s="14"/>
      <c r="E28" s="81">
        <v>0.48819444444444443</v>
      </c>
      <c r="F28" s="81">
        <v>0.49236111111111108</v>
      </c>
      <c r="G28" s="81">
        <f t="shared" si="1"/>
        <v>4.1666666666666519E-3</v>
      </c>
      <c r="H28" s="37">
        <v>25</v>
      </c>
      <c r="I28" s="12"/>
      <c r="J28" s="13"/>
      <c r="K28" s="13"/>
      <c r="L28" s="13" t="s">
        <v>122</v>
      </c>
      <c r="M28" s="13"/>
      <c r="N28" s="13"/>
      <c r="O28" s="13"/>
      <c r="P28" s="12"/>
      <c r="Q28" s="13"/>
      <c r="R28" s="13" t="s">
        <v>122</v>
      </c>
      <c r="S28" s="13"/>
      <c r="T28" s="13"/>
      <c r="U28" s="13"/>
      <c r="V28" s="13"/>
      <c r="W28" s="13"/>
      <c r="X28" s="13"/>
      <c r="Y28" s="13"/>
      <c r="Z28" s="13"/>
      <c r="AA28" s="22"/>
      <c r="AB28" s="22"/>
      <c r="AC28" s="14"/>
      <c r="AD28" s="144" t="s">
        <v>139</v>
      </c>
    </row>
    <row r="29" spans="1:30" ht="15.75" x14ac:dyDescent="0.25">
      <c r="A29" s="37">
        <v>12</v>
      </c>
      <c r="B29" s="132">
        <v>30</v>
      </c>
      <c r="C29" s="12" t="s">
        <v>122</v>
      </c>
      <c r="D29" s="14"/>
      <c r="E29" s="81">
        <v>2.7777777777777776E-2</v>
      </c>
      <c r="F29" s="81">
        <v>3.4722222222222224E-2</v>
      </c>
      <c r="G29" s="81">
        <f t="shared" si="1"/>
        <v>6.9444444444444475E-3</v>
      </c>
      <c r="H29" s="37">
        <v>78</v>
      </c>
      <c r="I29" s="12"/>
      <c r="J29" s="13" t="s">
        <v>122</v>
      </c>
      <c r="K29" s="13"/>
      <c r="L29" s="13"/>
      <c r="M29" s="13"/>
      <c r="N29" s="13"/>
      <c r="O29" s="13"/>
      <c r="P29" s="12"/>
      <c r="Q29" s="13"/>
      <c r="R29" s="13"/>
      <c r="S29" s="13"/>
      <c r="T29" s="13" t="s">
        <v>122</v>
      </c>
      <c r="U29" s="13"/>
      <c r="V29" s="13"/>
      <c r="W29" s="13"/>
      <c r="X29" s="13"/>
      <c r="Y29" s="13"/>
      <c r="Z29" s="13"/>
      <c r="AA29" s="22"/>
      <c r="AB29" s="22"/>
      <c r="AC29" s="14"/>
      <c r="AD29" s="144" t="s">
        <v>140</v>
      </c>
    </row>
    <row r="30" spans="1:30" ht="15.75" x14ac:dyDescent="0.25">
      <c r="A30" s="37">
        <v>12</v>
      </c>
      <c r="B30" s="132">
        <v>31</v>
      </c>
      <c r="C30" s="12" t="s">
        <v>122</v>
      </c>
      <c r="D30" s="14"/>
      <c r="E30" s="81">
        <v>0.38125000000000003</v>
      </c>
      <c r="F30" s="81">
        <v>0.38750000000000001</v>
      </c>
      <c r="G30" s="81">
        <f t="shared" si="1"/>
        <v>6.2499999999999778E-3</v>
      </c>
      <c r="H30" s="37">
        <v>35</v>
      </c>
      <c r="I30" s="12"/>
      <c r="J30" s="13"/>
      <c r="K30" s="13"/>
      <c r="L30" s="13"/>
      <c r="M30" s="13"/>
      <c r="N30" s="13" t="s">
        <v>122</v>
      </c>
      <c r="O30" s="13"/>
      <c r="P30" s="12"/>
      <c r="Q30" s="13"/>
      <c r="R30" s="13"/>
      <c r="S30" s="13" t="s">
        <v>122</v>
      </c>
      <c r="T30" s="13"/>
      <c r="U30" s="13"/>
      <c r="V30" s="13"/>
      <c r="W30" s="13"/>
      <c r="X30" s="13"/>
      <c r="Y30" s="13"/>
      <c r="Z30" s="13"/>
      <c r="AA30" s="22"/>
      <c r="AB30" s="22"/>
      <c r="AC30" s="14"/>
      <c r="AD30" s="144"/>
    </row>
    <row r="31" spans="1:30" ht="15.75" x14ac:dyDescent="0.25">
      <c r="A31" s="37">
        <v>12</v>
      </c>
      <c r="B31" s="132">
        <v>32</v>
      </c>
      <c r="C31" s="12" t="s">
        <v>122</v>
      </c>
      <c r="D31" s="14"/>
      <c r="E31" s="81">
        <v>0.52361111111111114</v>
      </c>
      <c r="F31" s="81">
        <v>0.52777777777777779</v>
      </c>
      <c r="G31" s="81">
        <f t="shared" si="1"/>
        <v>4.1666666666666519E-3</v>
      </c>
      <c r="H31" s="37">
        <v>9</v>
      </c>
      <c r="I31" s="12"/>
      <c r="J31" s="13"/>
      <c r="K31" s="13"/>
      <c r="L31" s="13" t="s">
        <v>122</v>
      </c>
      <c r="M31" s="13"/>
      <c r="N31" s="13"/>
      <c r="O31" s="13"/>
      <c r="P31" s="12"/>
      <c r="Q31" s="13"/>
      <c r="R31" s="13"/>
      <c r="S31" s="13"/>
      <c r="T31" s="13"/>
      <c r="U31" s="13"/>
      <c r="V31" s="13"/>
      <c r="W31" s="13" t="s">
        <v>122</v>
      </c>
      <c r="X31" s="13"/>
      <c r="Y31" s="13"/>
      <c r="Z31" s="13"/>
      <c r="AA31" s="22"/>
      <c r="AB31" s="22"/>
      <c r="AC31" s="14"/>
      <c r="AD31" s="144"/>
    </row>
    <row r="32" spans="1:30" ht="15.75" x14ac:dyDescent="0.25">
      <c r="A32" s="37">
        <v>13</v>
      </c>
      <c r="B32" s="132">
        <v>33</v>
      </c>
      <c r="C32" s="12" t="s">
        <v>122</v>
      </c>
      <c r="D32" s="14"/>
      <c r="E32" s="81">
        <v>0.4777777777777778</v>
      </c>
      <c r="F32" s="81">
        <v>0.4861111111111111</v>
      </c>
      <c r="G32" s="81">
        <f t="shared" si="1"/>
        <v>8.3333333333333037E-3</v>
      </c>
      <c r="H32" s="37">
        <v>30</v>
      </c>
      <c r="I32" s="12"/>
      <c r="J32" s="13"/>
      <c r="K32" s="13"/>
      <c r="L32" s="13"/>
      <c r="M32" s="13"/>
      <c r="N32" s="13" t="s">
        <v>122</v>
      </c>
      <c r="O32" s="13"/>
      <c r="P32" s="12"/>
      <c r="Q32" s="13"/>
      <c r="R32" s="13"/>
      <c r="S32" s="13" t="s">
        <v>122</v>
      </c>
      <c r="T32" s="13"/>
      <c r="U32" s="13"/>
      <c r="V32" s="13"/>
      <c r="W32" s="13"/>
      <c r="X32" s="13"/>
      <c r="Y32" s="13"/>
      <c r="Z32" s="13"/>
      <c r="AA32" s="22"/>
      <c r="AB32" s="22"/>
      <c r="AC32" s="14"/>
      <c r="AD32" s="144"/>
    </row>
    <row r="33" spans="1:30" ht="15.75" x14ac:dyDescent="0.25">
      <c r="A33" s="37">
        <v>13</v>
      </c>
      <c r="B33" s="132">
        <v>35</v>
      </c>
      <c r="C33" s="12" t="s">
        <v>122</v>
      </c>
      <c r="D33" s="14"/>
      <c r="E33" s="81">
        <v>0.8520833333333333</v>
      </c>
      <c r="F33" s="81">
        <v>0.8569444444444444</v>
      </c>
      <c r="G33" s="81">
        <f t="shared" si="1"/>
        <v>4.8611111111110938E-3</v>
      </c>
      <c r="H33" s="37">
        <v>36</v>
      </c>
      <c r="I33" s="12" t="s">
        <v>122</v>
      </c>
      <c r="J33" s="13"/>
      <c r="K33" s="13"/>
      <c r="L33" s="13"/>
      <c r="M33" s="13"/>
      <c r="N33" s="13"/>
      <c r="O33" s="13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22"/>
      <c r="AB33" s="22"/>
      <c r="AC33" s="14" t="s">
        <v>122</v>
      </c>
      <c r="AD33" s="144" t="s">
        <v>141</v>
      </c>
    </row>
    <row r="34" spans="1:30" ht="15.75" x14ac:dyDescent="0.25">
      <c r="A34" s="37">
        <v>14</v>
      </c>
      <c r="B34" s="132">
        <v>36</v>
      </c>
      <c r="C34" s="12" t="s">
        <v>122</v>
      </c>
      <c r="D34" s="14"/>
      <c r="E34" s="81">
        <v>0.33888888888888885</v>
      </c>
      <c r="F34" s="81">
        <v>0.34513888888888888</v>
      </c>
      <c r="G34" s="81">
        <f t="shared" si="1"/>
        <v>6.2500000000000333E-3</v>
      </c>
      <c r="H34" s="37">
        <v>31</v>
      </c>
      <c r="I34" s="12" t="s">
        <v>122</v>
      </c>
      <c r="J34" s="82">
        <v>0.61875000000000002</v>
      </c>
      <c r="K34" s="13"/>
      <c r="L34" s="13"/>
      <c r="M34" s="13"/>
      <c r="N34" s="13"/>
      <c r="O34" s="13"/>
      <c r="P34" s="12"/>
      <c r="Q34" s="13"/>
      <c r="R34" s="13"/>
      <c r="S34" s="13" t="s">
        <v>122</v>
      </c>
      <c r="T34" s="13"/>
      <c r="U34" s="13"/>
      <c r="V34" s="13"/>
      <c r="W34" s="13"/>
      <c r="X34" s="13" t="s">
        <v>122</v>
      </c>
      <c r="Y34" s="13"/>
      <c r="Z34" s="13"/>
      <c r="AA34" s="22"/>
      <c r="AB34" s="22"/>
      <c r="AC34" s="14"/>
      <c r="AD34" s="144"/>
    </row>
    <row r="35" spans="1:30" ht="15.75" x14ac:dyDescent="0.25">
      <c r="A35" s="37">
        <v>15</v>
      </c>
      <c r="B35" s="132">
        <v>37</v>
      </c>
      <c r="C35" s="12" t="s">
        <v>122</v>
      </c>
      <c r="D35" s="14"/>
      <c r="E35" s="81">
        <v>0.52638888888888891</v>
      </c>
      <c r="F35" s="81">
        <v>0.53055555555555556</v>
      </c>
      <c r="G35" s="81">
        <f t="shared" si="1"/>
        <v>4.1666666666666519E-3</v>
      </c>
      <c r="H35" s="37">
        <v>31</v>
      </c>
      <c r="I35" s="12"/>
      <c r="J35" s="13" t="s">
        <v>122</v>
      </c>
      <c r="K35" s="13"/>
      <c r="L35" s="13"/>
      <c r="M35" s="13"/>
      <c r="N35" s="13"/>
      <c r="O35" s="13"/>
      <c r="P35" s="12"/>
      <c r="Q35" s="13"/>
      <c r="R35" s="13"/>
      <c r="S35" s="13"/>
      <c r="T35" s="13" t="s">
        <v>122</v>
      </c>
      <c r="U35" s="13"/>
      <c r="V35" s="13"/>
      <c r="W35" s="13"/>
      <c r="X35" s="13"/>
      <c r="Y35" s="13"/>
      <c r="Z35" s="13"/>
      <c r="AA35" s="22"/>
      <c r="AB35" s="22"/>
      <c r="AC35" s="14"/>
      <c r="AD35" s="144" t="s">
        <v>142</v>
      </c>
    </row>
    <row r="36" spans="1:30" ht="15.75" x14ac:dyDescent="0.25">
      <c r="A36" s="37">
        <v>16</v>
      </c>
      <c r="B36" s="132">
        <v>38</v>
      </c>
      <c r="C36" s="12" t="s">
        <v>122</v>
      </c>
      <c r="D36" s="14"/>
      <c r="E36" s="81">
        <v>0.35555555555555557</v>
      </c>
      <c r="F36" s="81">
        <v>0.35833333333333334</v>
      </c>
      <c r="G36" s="81">
        <f t="shared" si="1"/>
        <v>2.7777777777777679E-3</v>
      </c>
      <c r="H36" s="37">
        <v>40</v>
      </c>
      <c r="I36" s="12"/>
      <c r="J36" s="13" t="s">
        <v>122</v>
      </c>
      <c r="K36" s="13"/>
      <c r="L36" s="13"/>
      <c r="M36" s="13"/>
      <c r="N36" s="13"/>
      <c r="O36" s="13"/>
      <c r="P36" s="12"/>
      <c r="Q36" s="13"/>
      <c r="R36" s="13"/>
      <c r="S36" s="13" t="s">
        <v>122</v>
      </c>
      <c r="T36" s="13"/>
      <c r="U36" s="13"/>
      <c r="V36" s="13"/>
      <c r="W36" s="13"/>
      <c r="X36" s="13"/>
      <c r="Y36" s="13"/>
      <c r="Z36" s="13"/>
      <c r="AA36" s="22"/>
      <c r="AB36" s="22"/>
      <c r="AC36" s="14"/>
      <c r="AD36" s="144"/>
    </row>
    <row r="37" spans="1:30" ht="15.75" x14ac:dyDescent="0.25">
      <c r="A37" s="37">
        <v>16</v>
      </c>
      <c r="B37" s="132">
        <v>39</v>
      </c>
      <c r="C37" s="12" t="s">
        <v>122</v>
      </c>
      <c r="D37" s="14"/>
      <c r="E37" s="81">
        <v>0.61319444444444449</v>
      </c>
      <c r="F37" s="81">
        <v>0.62013888888888891</v>
      </c>
      <c r="G37" s="81">
        <f t="shared" si="1"/>
        <v>6.9444444444444198E-3</v>
      </c>
      <c r="H37" s="37">
        <v>38</v>
      </c>
      <c r="I37" s="12"/>
      <c r="J37" s="13"/>
      <c r="K37" s="13"/>
      <c r="L37" s="13" t="s">
        <v>122</v>
      </c>
      <c r="M37" s="13"/>
      <c r="N37" s="13"/>
      <c r="O37" s="13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22"/>
      <c r="AB37" s="22"/>
      <c r="AC37" s="14" t="s">
        <v>122</v>
      </c>
      <c r="AD37" s="144" t="s">
        <v>143</v>
      </c>
    </row>
    <row r="38" spans="1:30" ht="15.75" x14ac:dyDescent="0.25">
      <c r="A38" s="37">
        <v>16</v>
      </c>
      <c r="B38" s="132">
        <v>40</v>
      </c>
      <c r="C38" s="12" t="s">
        <v>122</v>
      </c>
      <c r="D38" s="14"/>
      <c r="E38" s="81">
        <v>0.61875000000000002</v>
      </c>
      <c r="F38" s="81"/>
      <c r="G38" s="81">
        <v>0</v>
      </c>
      <c r="H38" s="37"/>
      <c r="I38" s="12"/>
      <c r="J38" s="13"/>
      <c r="K38" s="13"/>
      <c r="L38" s="13"/>
      <c r="M38" s="13"/>
      <c r="N38" s="13" t="s">
        <v>122</v>
      </c>
      <c r="O38" s="13"/>
      <c r="P38" s="12" t="s">
        <v>122</v>
      </c>
      <c r="Q38" s="13"/>
      <c r="R38" s="13"/>
      <c r="S38" s="13"/>
      <c r="T38" s="13"/>
      <c r="U38" s="13"/>
      <c r="V38" s="13"/>
      <c r="W38" s="13"/>
      <c r="X38" s="13"/>
      <c r="Y38" s="13"/>
      <c r="Z38" s="13" t="s">
        <v>122</v>
      </c>
      <c r="AA38" s="22"/>
      <c r="AB38" s="22"/>
      <c r="AC38" s="14"/>
      <c r="AD38" s="144" t="s">
        <v>144</v>
      </c>
    </row>
    <row r="39" spans="1:30" ht="15.75" x14ac:dyDescent="0.25">
      <c r="A39" s="37">
        <v>17</v>
      </c>
      <c r="B39" s="132">
        <v>41</v>
      </c>
      <c r="C39" s="12" t="s">
        <v>122</v>
      </c>
      <c r="D39" s="14"/>
      <c r="E39" s="81">
        <v>0.39861111111111108</v>
      </c>
      <c r="F39" s="81">
        <v>0.40486111111111112</v>
      </c>
      <c r="G39" s="81">
        <f t="shared" si="1"/>
        <v>6.2500000000000333E-3</v>
      </c>
      <c r="H39" s="37">
        <v>10</v>
      </c>
      <c r="I39" s="12"/>
      <c r="J39" s="13" t="s">
        <v>122</v>
      </c>
      <c r="K39" s="13"/>
      <c r="L39" s="13"/>
      <c r="M39" s="13"/>
      <c r="N39" s="13"/>
      <c r="O39" s="13"/>
      <c r="P39" s="12"/>
      <c r="Q39" s="13"/>
      <c r="R39" s="13"/>
      <c r="S39" s="13"/>
      <c r="T39" s="13"/>
      <c r="U39" s="13"/>
      <c r="V39" s="13"/>
      <c r="W39" s="13" t="s">
        <v>122</v>
      </c>
      <c r="X39" s="13"/>
      <c r="Y39" s="13"/>
      <c r="Z39" s="13"/>
      <c r="AA39" s="22"/>
      <c r="AB39" s="22"/>
      <c r="AC39" s="14"/>
      <c r="AD39" s="144"/>
    </row>
    <row r="40" spans="1:30" ht="15.75" x14ac:dyDescent="0.25">
      <c r="A40" s="37">
        <v>17</v>
      </c>
      <c r="B40" s="132">
        <v>43</v>
      </c>
      <c r="C40" s="12" t="s">
        <v>122</v>
      </c>
      <c r="D40" s="14"/>
      <c r="E40" s="81">
        <v>0.62013888888888891</v>
      </c>
      <c r="F40" s="81">
        <v>0.62569444444444444</v>
      </c>
      <c r="G40" s="81">
        <f t="shared" si="1"/>
        <v>5.5555555555555358E-3</v>
      </c>
      <c r="H40" s="37">
        <v>48</v>
      </c>
      <c r="I40" s="12"/>
      <c r="J40" s="13"/>
      <c r="K40" s="13"/>
      <c r="L40" s="13" t="s">
        <v>122</v>
      </c>
      <c r="M40" s="13"/>
      <c r="N40" s="13"/>
      <c r="O40" s="13"/>
      <c r="P40" s="12"/>
      <c r="Q40" s="13"/>
      <c r="R40" s="13"/>
      <c r="S40" s="13" t="s">
        <v>122</v>
      </c>
      <c r="T40" s="13"/>
      <c r="U40" s="13"/>
      <c r="V40" s="13"/>
      <c r="W40" s="13"/>
      <c r="X40" s="13"/>
      <c r="Y40" s="13"/>
      <c r="Z40" s="13"/>
      <c r="AA40" s="22"/>
      <c r="AB40" s="22"/>
      <c r="AC40" s="14"/>
      <c r="AD40" s="144" t="s">
        <v>146</v>
      </c>
    </row>
    <row r="41" spans="1:30" ht="15.75" x14ac:dyDescent="0.25">
      <c r="A41" s="37">
        <v>18</v>
      </c>
      <c r="B41" s="132">
        <v>44</v>
      </c>
      <c r="C41" s="12" t="s">
        <v>122</v>
      </c>
      <c r="D41" s="14"/>
      <c r="E41" s="81">
        <v>0.23958333333333334</v>
      </c>
      <c r="F41" s="81">
        <v>0.24513888888888888</v>
      </c>
      <c r="G41" s="81">
        <f t="shared" si="1"/>
        <v>5.5555555555555358E-3</v>
      </c>
      <c r="H41" s="37">
        <v>26</v>
      </c>
      <c r="I41" s="12"/>
      <c r="J41" s="13"/>
      <c r="K41" s="13"/>
      <c r="L41" s="13" t="s">
        <v>122</v>
      </c>
      <c r="M41" s="13"/>
      <c r="N41" s="13"/>
      <c r="O41" s="13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22"/>
      <c r="AB41" s="22"/>
      <c r="AC41" s="14" t="s">
        <v>122</v>
      </c>
      <c r="AD41" s="144" t="s">
        <v>147</v>
      </c>
    </row>
    <row r="42" spans="1:30" ht="15.75" x14ac:dyDescent="0.25">
      <c r="A42" s="37">
        <v>18</v>
      </c>
      <c r="B42" s="132">
        <v>45</v>
      </c>
      <c r="C42" s="12" t="s">
        <v>122</v>
      </c>
      <c r="D42" s="14"/>
      <c r="E42" s="81">
        <v>0.5444444444444444</v>
      </c>
      <c r="F42" s="81">
        <v>0.54652777777777783</v>
      </c>
      <c r="G42" s="81">
        <f t="shared" si="1"/>
        <v>2.083333333333437E-3</v>
      </c>
      <c r="H42" s="37">
        <v>48</v>
      </c>
      <c r="I42" s="12"/>
      <c r="J42" s="13"/>
      <c r="K42" s="13"/>
      <c r="L42" s="13" t="s">
        <v>122</v>
      </c>
      <c r="M42" s="13"/>
      <c r="N42" s="13"/>
      <c r="O42" s="13"/>
      <c r="P42" s="12" t="s">
        <v>122</v>
      </c>
      <c r="Q42" s="13"/>
      <c r="R42" s="13" t="s">
        <v>122</v>
      </c>
      <c r="S42" s="13"/>
      <c r="T42" s="13"/>
      <c r="U42" s="13"/>
      <c r="V42" s="13"/>
      <c r="W42" s="13"/>
      <c r="X42" s="13"/>
      <c r="Y42" s="13"/>
      <c r="Z42" s="13"/>
      <c r="AA42" s="22"/>
      <c r="AB42" s="22"/>
      <c r="AC42" s="14"/>
      <c r="AD42" s="144" t="s">
        <v>148</v>
      </c>
    </row>
    <row r="43" spans="1:30" ht="15.75" x14ac:dyDescent="0.25">
      <c r="A43" s="37">
        <v>18</v>
      </c>
      <c r="B43" s="132">
        <v>46</v>
      </c>
      <c r="C43" s="12" t="s">
        <v>122</v>
      </c>
      <c r="D43" s="14"/>
      <c r="E43" s="81">
        <v>0.61041666666666672</v>
      </c>
      <c r="F43" s="81">
        <v>0.62708333333333333</v>
      </c>
      <c r="G43" s="81">
        <f t="shared" si="1"/>
        <v>1.6666666666666607E-2</v>
      </c>
      <c r="H43" s="37">
        <v>33</v>
      </c>
      <c r="I43" s="12"/>
      <c r="J43" s="13"/>
      <c r="K43" s="13" t="s">
        <v>122</v>
      </c>
      <c r="L43" s="13"/>
      <c r="M43" s="13"/>
      <c r="N43" s="13"/>
      <c r="O43" s="13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22"/>
      <c r="AB43" s="22"/>
      <c r="AC43" s="14" t="s">
        <v>122</v>
      </c>
      <c r="AD43" s="144" t="s">
        <v>149</v>
      </c>
    </row>
    <row r="44" spans="1:30" ht="15.75" x14ac:dyDescent="0.25">
      <c r="A44" s="37">
        <v>20</v>
      </c>
      <c r="B44" s="132">
        <v>47</v>
      </c>
      <c r="C44" s="12" t="s">
        <v>122</v>
      </c>
      <c r="D44" s="14"/>
      <c r="E44" s="81">
        <v>8.1250000000000003E-2</v>
      </c>
      <c r="F44" s="81">
        <v>9.4444444444444442E-2</v>
      </c>
      <c r="G44" s="81">
        <f t="shared" si="1"/>
        <v>1.3194444444444439E-2</v>
      </c>
      <c r="H44" s="37">
        <v>106</v>
      </c>
      <c r="I44" s="12"/>
      <c r="J44" s="13"/>
      <c r="K44" s="13" t="s">
        <v>122</v>
      </c>
      <c r="L44" s="13"/>
      <c r="M44" s="13"/>
      <c r="N44" s="13"/>
      <c r="O44" s="13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22"/>
      <c r="AB44" s="22"/>
      <c r="AC44" s="14" t="s">
        <v>122</v>
      </c>
      <c r="AD44" s="144" t="s">
        <v>150</v>
      </c>
    </row>
    <row r="45" spans="1:30" ht="15.75" x14ac:dyDescent="0.25">
      <c r="A45" s="37">
        <v>20</v>
      </c>
      <c r="B45" s="132">
        <v>48</v>
      </c>
      <c r="C45" s="12" t="s">
        <v>122</v>
      </c>
      <c r="D45" s="14"/>
      <c r="E45" s="81">
        <v>0.7680555555555556</v>
      </c>
      <c r="F45" s="81">
        <v>0.77986111111111101</v>
      </c>
      <c r="G45" s="81">
        <f t="shared" si="1"/>
        <v>1.1805555555555403E-2</v>
      </c>
      <c r="H45" s="37">
        <v>23</v>
      </c>
      <c r="I45" s="12"/>
      <c r="J45" s="13"/>
      <c r="K45" s="13" t="s">
        <v>122</v>
      </c>
      <c r="L45" s="13"/>
      <c r="M45" s="13"/>
      <c r="N45" s="13"/>
      <c r="O45" s="13"/>
      <c r="P45" s="12" t="s">
        <v>122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22"/>
      <c r="AB45" s="22"/>
      <c r="AC45" s="14"/>
      <c r="AD45" s="144"/>
    </row>
    <row r="46" spans="1:30" ht="15.75" x14ac:dyDescent="0.25">
      <c r="A46" s="37">
        <v>21</v>
      </c>
      <c r="B46" s="132">
        <v>49</v>
      </c>
      <c r="C46" s="12" t="s">
        <v>122</v>
      </c>
      <c r="D46" s="14"/>
      <c r="E46" s="81">
        <v>1.3888888888888889E-3</v>
      </c>
      <c r="F46" s="81">
        <v>9.0277777777777787E-3</v>
      </c>
      <c r="G46" s="81">
        <f t="shared" si="1"/>
        <v>7.6388888888888895E-3</v>
      </c>
      <c r="H46" s="37">
        <v>21</v>
      </c>
      <c r="I46" s="12"/>
      <c r="J46" s="13"/>
      <c r="K46" s="13"/>
      <c r="L46" s="13"/>
      <c r="M46" s="13" t="s">
        <v>122</v>
      </c>
      <c r="N46" s="13"/>
      <c r="O46" s="13"/>
      <c r="P46" s="12" t="s">
        <v>122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22"/>
      <c r="AB46" s="22"/>
      <c r="AC46" s="14"/>
      <c r="AD46" s="144"/>
    </row>
    <row r="47" spans="1:30" ht="30.75" x14ac:dyDescent="0.25">
      <c r="A47" s="37">
        <v>21</v>
      </c>
      <c r="B47" s="132">
        <v>50</v>
      </c>
      <c r="C47" s="12" t="s">
        <v>122</v>
      </c>
      <c r="D47" s="14"/>
      <c r="E47" s="81">
        <v>8.3333333333333332E-3</v>
      </c>
      <c r="F47" s="81"/>
      <c r="G47" s="81">
        <v>0</v>
      </c>
      <c r="H47" s="37"/>
      <c r="I47" s="12"/>
      <c r="J47" s="13"/>
      <c r="K47" s="13" t="s">
        <v>122</v>
      </c>
      <c r="L47" s="13"/>
      <c r="M47" s="13"/>
      <c r="N47" s="13"/>
      <c r="O47" s="13"/>
      <c r="P47" s="12"/>
      <c r="Q47" s="13"/>
      <c r="R47" s="13"/>
      <c r="S47" s="13" t="s">
        <v>122</v>
      </c>
      <c r="T47" s="13"/>
      <c r="U47" s="13"/>
      <c r="V47" s="13"/>
      <c r="W47" s="13"/>
      <c r="X47" s="13"/>
      <c r="Y47" s="13"/>
      <c r="Z47" s="13" t="s">
        <v>122</v>
      </c>
      <c r="AA47" s="22"/>
      <c r="AB47" s="22"/>
      <c r="AC47" s="14"/>
      <c r="AD47" s="165" t="s">
        <v>159</v>
      </c>
    </row>
    <row r="48" spans="1:30" ht="15.75" x14ac:dyDescent="0.25">
      <c r="A48" s="37">
        <v>21</v>
      </c>
      <c r="B48" s="132">
        <v>51</v>
      </c>
      <c r="C48" s="12" t="s">
        <v>122</v>
      </c>
      <c r="D48" s="14"/>
      <c r="E48" s="81">
        <v>0.50347222222222221</v>
      </c>
      <c r="F48" s="81">
        <v>0.50902777777777775</v>
      </c>
      <c r="G48" s="81">
        <f t="shared" si="1"/>
        <v>5.5555555555555358E-3</v>
      </c>
      <c r="H48" s="37">
        <v>18</v>
      </c>
      <c r="I48" s="12" t="s">
        <v>122</v>
      </c>
      <c r="J48" s="13"/>
      <c r="K48" s="13"/>
      <c r="L48" s="13"/>
      <c r="M48" s="13"/>
      <c r="N48" s="13"/>
      <c r="O48" s="13"/>
      <c r="P48" s="12" t="s">
        <v>122</v>
      </c>
      <c r="Q48" s="13"/>
      <c r="R48" s="13"/>
      <c r="S48" s="13"/>
      <c r="T48" s="13"/>
      <c r="U48" s="13"/>
      <c r="V48" s="13"/>
      <c r="W48" s="13" t="s">
        <v>122</v>
      </c>
      <c r="X48" s="13"/>
      <c r="Y48" s="13"/>
      <c r="Z48" s="13"/>
      <c r="AA48" s="22"/>
      <c r="AB48" s="22"/>
      <c r="AC48" s="14"/>
      <c r="AD48" s="144"/>
    </row>
    <row r="49" spans="1:30" ht="15.75" x14ac:dyDescent="0.25">
      <c r="A49" s="37">
        <v>21</v>
      </c>
      <c r="B49" s="132">
        <v>52</v>
      </c>
      <c r="C49" s="12" t="s">
        <v>122</v>
      </c>
      <c r="D49" s="14"/>
      <c r="E49" s="81">
        <v>0.77500000000000002</v>
      </c>
      <c r="F49" s="81">
        <v>0.77777777777777779</v>
      </c>
      <c r="G49" s="81">
        <f t="shared" si="1"/>
        <v>2.7777777777777679E-3</v>
      </c>
      <c r="H49" s="37">
        <v>28</v>
      </c>
      <c r="I49" s="12"/>
      <c r="J49" s="13"/>
      <c r="K49" s="13"/>
      <c r="L49" s="13" t="s">
        <v>122</v>
      </c>
      <c r="M49" s="13"/>
      <c r="N49" s="13"/>
      <c r="O49" s="13"/>
      <c r="P49" s="12"/>
      <c r="Q49" s="13"/>
      <c r="R49" s="13" t="s">
        <v>122</v>
      </c>
      <c r="S49" s="13"/>
      <c r="T49" s="13"/>
      <c r="U49" s="13"/>
      <c r="V49" s="13"/>
      <c r="W49" s="13"/>
      <c r="X49" s="13"/>
      <c r="Y49" s="13"/>
      <c r="Z49" s="13"/>
      <c r="AA49" s="22"/>
      <c r="AB49" s="22"/>
      <c r="AC49" s="14" t="s">
        <v>122</v>
      </c>
      <c r="AD49" s="144" t="s">
        <v>151</v>
      </c>
    </row>
    <row r="50" spans="1:30" ht="15.75" x14ac:dyDescent="0.25">
      <c r="A50" s="37">
        <v>23</v>
      </c>
      <c r="B50" s="132">
        <v>53</v>
      </c>
      <c r="C50" s="12" t="s">
        <v>122</v>
      </c>
      <c r="D50" s="14"/>
      <c r="E50" s="81">
        <v>0.3444444444444445</v>
      </c>
      <c r="F50" s="81">
        <v>0.34861111111111115</v>
      </c>
      <c r="G50" s="81">
        <f t="shared" si="1"/>
        <v>4.1666666666666519E-3</v>
      </c>
      <c r="H50" s="37">
        <v>25</v>
      </c>
      <c r="I50" s="12" t="s">
        <v>122</v>
      </c>
      <c r="J50" s="13"/>
      <c r="K50" s="13"/>
      <c r="L50" s="13"/>
      <c r="M50" s="13"/>
      <c r="N50" s="13"/>
      <c r="O50" s="13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22"/>
      <c r="AB50" s="22"/>
      <c r="AC50" s="14" t="s">
        <v>122</v>
      </c>
      <c r="AD50" s="144" t="s">
        <v>152</v>
      </c>
    </row>
    <row r="51" spans="1:30" ht="15.75" x14ac:dyDescent="0.25">
      <c r="A51" s="37">
        <v>23</v>
      </c>
      <c r="B51" s="132">
        <v>54</v>
      </c>
      <c r="C51" s="12" t="s">
        <v>122</v>
      </c>
      <c r="D51" s="14"/>
      <c r="E51" s="81">
        <v>0.46388888888888885</v>
      </c>
      <c r="F51" s="81">
        <v>0.46736111111111112</v>
      </c>
      <c r="G51" s="81">
        <f t="shared" si="1"/>
        <v>3.4722222222222654E-3</v>
      </c>
      <c r="H51" s="37">
        <v>27</v>
      </c>
      <c r="I51" s="12" t="s">
        <v>122</v>
      </c>
      <c r="J51" s="13"/>
      <c r="K51" s="13"/>
      <c r="L51" s="13"/>
      <c r="M51" s="13"/>
      <c r="N51" s="13"/>
      <c r="O51" s="13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22"/>
      <c r="AB51" s="22"/>
      <c r="AC51" s="14" t="s">
        <v>122</v>
      </c>
      <c r="AD51" s="144" t="s">
        <v>153</v>
      </c>
    </row>
    <row r="52" spans="1:30" ht="15.75" x14ac:dyDescent="0.25">
      <c r="A52" s="37">
        <v>25</v>
      </c>
      <c r="B52" s="132">
        <v>56</v>
      </c>
      <c r="C52" s="12" t="s">
        <v>122</v>
      </c>
      <c r="D52" s="14"/>
      <c r="E52" s="81">
        <v>0.7055555555555556</v>
      </c>
      <c r="F52" s="81">
        <v>0.7090277777777777</v>
      </c>
      <c r="G52" s="81">
        <f t="shared" si="1"/>
        <v>3.4722222222220989E-3</v>
      </c>
      <c r="H52" s="37">
        <v>35</v>
      </c>
      <c r="I52" s="12" t="s">
        <v>122</v>
      </c>
      <c r="J52" s="13"/>
      <c r="K52" s="13"/>
      <c r="L52" s="13"/>
      <c r="M52" s="13"/>
      <c r="N52" s="13"/>
      <c r="O52" s="13"/>
      <c r="P52" s="12"/>
      <c r="Q52" s="13"/>
      <c r="R52" s="13"/>
      <c r="S52" s="13"/>
      <c r="T52" s="13"/>
      <c r="U52" s="13"/>
      <c r="V52" s="13" t="s">
        <v>122</v>
      </c>
      <c r="W52" s="13"/>
      <c r="X52" s="13"/>
      <c r="Y52" s="13"/>
      <c r="Z52" s="13"/>
      <c r="AA52" s="22"/>
      <c r="AB52" s="22"/>
      <c r="AC52" s="14"/>
      <c r="AD52" s="144"/>
    </row>
    <row r="53" spans="1:30" ht="15.75" x14ac:dyDescent="0.25">
      <c r="A53" s="37">
        <v>25</v>
      </c>
      <c r="B53" s="132">
        <v>57</v>
      </c>
      <c r="C53" s="12" t="s">
        <v>122</v>
      </c>
      <c r="D53" s="14"/>
      <c r="E53" s="81">
        <v>0.93958333333333333</v>
      </c>
      <c r="F53" s="81">
        <v>0.9458333333333333</v>
      </c>
      <c r="G53" s="81">
        <f t="shared" si="1"/>
        <v>6.2499999999999778E-3</v>
      </c>
      <c r="H53" s="37">
        <v>25</v>
      </c>
      <c r="I53" s="12" t="s">
        <v>122</v>
      </c>
      <c r="J53" s="13"/>
      <c r="K53" s="13"/>
      <c r="L53" s="13"/>
      <c r="M53" s="13"/>
      <c r="N53" s="13"/>
      <c r="O53" s="13"/>
      <c r="P53" s="12" t="s">
        <v>122</v>
      </c>
      <c r="Q53" s="13"/>
      <c r="R53" s="13"/>
      <c r="S53" s="13"/>
      <c r="T53" s="13"/>
      <c r="U53" s="13"/>
      <c r="V53" s="13"/>
      <c r="W53" s="13" t="s">
        <v>122</v>
      </c>
      <c r="X53" s="13"/>
      <c r="Y53" s="13"/>
      <c r="Z53" s="13"/>
      <c r="AA53" s="22"/>
      <c r="AB53" s="22"/>
      <c r="AC53" s="14"/>
      <c r="AD53" s="144"/>
    </row>
    <row r="54" spans="1:30" ht="15.75" x14ac:dyDescent="0.25">
      <c r="A54" s="37">
        <v>26</v>
      </c>
      <c r="B54" s="132">
        <v>58</v>
      </c>
      <c r="C54" s="12" t="s">
        <v>122</v>
      </c>
      <c r="D54" s="14"/>
      <c r="E54" s="81">
        <v>0.39652777777777781</v>
      </c>
      <c r="F54" s="81">
        <v>0.40069444444444446</v>
      </c>
      <c r="G54" s="81">
        <f t="shared" si="1"/>
        <v>4.1666666666666519E-3</v>
      </c>
      <c r="H54" s="37">
        <v>23</v>
      </c>
      <c r="I54" s="12" t="s">
        <v>122</v>
      </c>
      <c r="J54" s="13"/>
      <c r="K54" s="13"/>
      <c r="L54" s="13"/>
      <c r="M54" s="13"/>
      <c r="N54" s="13"/>
      <c r="O54" s="13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22"/>
      <c r="AB54" s="22"/>
      <c r="AC54" s="14" t="s">
        <v>122</v>
      </c>
      <c r="AD54" s="144" t="s">
        <v>154</v>
      </c>
    </row>
    <row r="55" spans="1:30" ht="15.75" x14ac:dyDescent="0.25">
      <c r="A55" s="37">
        <v>26</v>
      </c>
      <c r="B55" s="132">
        <v>59</v>
      </c>
      <c r="C55" s="12" t="s">
        <v>122</v>
      </c>
      <c r="D55" s="14"/>
      <c r="E55" s="81">
        <v>0.61944444444444446</v>
      </c>
      <c r="F55" s="81">
        <v>0.62291666666666667</v>
      </c>
      <c r="G55" s="81">
        <f t="shared" si="1"/>
        <v>3.4722222222222099E-3</v>
      </c>
      <c r="H55" s="37">
        <v>17</v>
      </c>
      <c r="I55" s="12" t="s">
        <v>122</v>
      </c>
      <c r="J55" s="13"/>
      <c r="K55" s="13"/>
      <c r="L55" s="13"/>
      <c r="M55" s="13"/>
      <c r="N55" s="13"/>
      <c r="O55" s="13"/>
      <c r="P55" s="12"/>
      <c r="Q55" s="13"/>
      <c r="R55" s="13"/>
      <c r="S55" s="13"/>
      <c r="T55" s="13"/>
      <c r="U55" s="13"/>
      <c r="V55" s="13"/>
      <c r="W55" s="13" t="s">
        <v>122</v>
      </c>
      <c r="X55" s="13"/>
      <c r="Y55" s="13"/>
      <c r="Z55" s="13"/>
      <c r="AA55" s="22"/>
      <c r="AB55" s="22"/>
      <c r="AC55" s="14"/>
      <c r="AD55" s="144"/>
    </row>
    <row r="56" spans="1:30" ht="15.75" x14ac:dyDescent="0.25">
      <c r="A56" s="37">
        <v>27</v>
      </c>
      <c r="B56" s="132">
        <v>60</v>
      </c>
      <c r="C56" s="12" t="s">
        <v>122</v>
      </c>
      <c r="D56" s="14"/>
      <c r="E56" s="81">
        <v>0.59236111111111112</v>
      </c>
      <c r="F56" s="81">
        <v>0.59652777777777777</v>
      </c>
      <c r="G56" s="81">
        <f t="shared" si="1"/>
        <v>4.1666666666666519E-3</v>
      </c>
      <c r="H56" s="37">
        <v>23</v>
      </c>
      <c r="I56" s="12" t="s">
        <v>122</v>
      </c>
      <c r="J56" s="13"/>
      <c r="K56" s="13"/>
      <c r="L56" s="13"/>
      <c r="M56" s="13"/>
      <c r="N56" s="13"/>
      <c r="O56" s="13"/>
      <c r="P56" s="12" t="s">
        <v>122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22"/>
      <c r="AB56" s="22"/>
      <c r="AC56" s="14" t="s">
        <v>122</v>
      </c>
      <c r="AD56" s="144" t="s">
        <v>155</v>
      </c>
    </row>
    <row r="57" spans="1:30" ht="15.75" x14ac:dyDescent="0.25">
      <c r="A57" s="37">
        <v>27</v>
      </c>
      <c r="B57" s="132">
        <v>61</v>
      </c>
      <c r="C57" s="12" t="s">
        <v>122</v>
      </c>
      <c r="D57" s="14"/>
      <c r="E57" s="81">
        <v>0.85069444444444453</v>
      </c>
      <c r="F57" s="81">
        <v>0.8534722222222223</v>
      </c>
      <c r="G57" s="81">
        <f t="shared" si="1"/>
        <v>2.7777777777777679E-3</v>
      </c>
      <c r="H57" s="37">
        <v>32</v>
      </c>
      <c r="I57" s="12" t="s">
        <v>122</v>
      </c>
      <c r="J57" s="13"/>
      <c r="K57" s="13"/>
      <c r="L57" s="13"/>
      <c r="M57" s="13"/>
      <c r="N57" s="13"/>
      <c r="O57" s="13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22"/>
      <c r="AB57" s="22" t="s">
        <v>122</v>
      </c>
      <c r="AC57" s="14" t="s">
        <v>122</v>
      </c>
      <c r="AD57" s="144" t="s">
        <v>156</v>
      </c>
    </row>
    <row r="58" spans="1:30" ht="15.75" x14ac:dyDescent="0.25">
      <c r="A58" s="37">
        <v>28</v>
      </c>
      <c r="B58" s="132">
        <v>62</v>
      </c>
      <c r="C58" s="12" t="s">
        <v>122</v>
      </c>
      <c r="D58" s="14"/>
      <c r="E58" s="81">
        <v>0.3527777777777778</v>
      </c>
      <c r="F58" s="81">
        <v>0.3576388888888889</v>
      </c>
      <c r="G58" s="81">
        <f t="shared" si="1"/>
        <v>4.8611111111110938E-3</v>
      </c>
      <c r="H58" s="37">
        <v>22</v>
      </c>
      <c r="I58" s="12"/>
      <c r="J58" s="13"/>
      <c r="K58" s="13"/>
      <c r="L58" s="13" t="s">
        <v>122</v>
      </c>
      <c r="M58" s="13"/>
      <c r="N58" s="13"/>
      <c r="O58" s="13"/>
      <c r="P58" s="12"/>
      <c r="Q58" s="13"/>
      <c r="R58" s="13"/>
      <c r="S58" s="13"/>
      <c r="T58" s="13" t="s">
        <v>122</v>
      </c>
      <c r="U58" s="13"/>
      <c r="V58" s="13"/>
      <c r="W58" s="13"/>
      <c r="X58" s="13"/>
      <c r="Y58" s="13"/>
      <c r="Z58" s="13"/>
      <c r="AA58" s="22"/>
      <c r="AB58" s="22"/>
      <c r="AC58" s="14"/>
      <c r="AD58" s="144" t="s">
        <v>140</v>
      </c>
    </row>
    <row r="59" spans="1:30" ht="15.75" x14ac:dyDescent="0.25">
      <c r="A59" s="37">
        <v>28</v>
      </c>
      <c r="B59" s="132">
        <v>63</v>
      </c>
      <c r="C59" s="12" t="s">
        <v>122</v>
      </c>
      <c r="D59" s="14"/>
      <c r="E59" s="81">
        <v>0.80486111111111114</v>
      </c>
      <c r="F59" s="81">
        <v>0.81388888888888899</v>
      </c>
      <c r="G59" s="81">
        <f t="shared" si="1"/>
        <v>9.0277777777778567E-3</v>
      </c>
      <c r="H59" s="37">
        <v>21</v>
      </c>
      <c r="I59" s="12"/>
      <c r="J59" s="13"/>
      <c r="K59" s="13" t="s">
        <v>122</v>
      </c>
      <c r="L59" s="13"/>
      <c r="M59" s="13"/>
      <c r="N59" s="13"/>
      <c r="O59" s="13"/>
      <c r="P59" s="12" t="s">
        <v>122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22"/>
      <c r="AB59" s="22"/>
      <c r="AC59" s="14"/>
      <c r="AD59" s="144"/>
    </row>
    <row r="60" spans="1:30" ht="15.75" x14ac:dyDescent="0.25">
      <c r="A60" s="37">
        <v>29</v>
      </c>
      <c r="B60" s="132">
        <v>64</v>
      </c>
      <c r="C60" s="12" t="s">
        <v>122</v>
      </c>
      <c r="D60" s="14"/>
      <c r="E60" s="81">
        <v>4.6527777777777779E-2</v>
      </c>
      <c r="F60" s="81">
        <v>5.347222222222222E-2</v>
      </c>
      <c r="G60" s="81">
        <f t="shared" si="1"/>
        <v>6.9444444444444406E-3</v>
      </c>
      <c r="H60" s="37">
        <v>33</v>
      </c>
      <c r="I60" s="12"/>
      <c r="J60" s="13" t="s">
        <v>122</v>
      </c>
      <c r="K60" s="13"/>
      <c r="L60" s="13"/>
      <c r="M60" s="13"/>
      <c r="N60" s="13"/>
      <c r="O60" s="13"/>
      <c r="P60" s="12" t="s">
        <v>122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22"/>
      <c r="AB60" s="22"/>
      <c r="AC60" s="14"/>
      <c r="AD60" s="144"/>
    </row>
    <row r="61" spans="1:30" ht="15.75" x14ac:dyDescent="0.25">
      <c r="A61" s="37">
        <v>29</v>
      </c>
      <c r="B61" s="132">
        <v>65</v>
      </c>
      <c r="C61" s="12" t="s">
        <v>122</v>
      </c>
      <c r="D61" s="14"/>
      <c r="E61" s="81">
        <v>0.26041666666666669</v>
      </c>
      <c r="F61" s="81">
        <v>0.26597222222222222</v>
      </c>
      <c r="G61" s="81">
        <f t="shared" si="1"/>
        <v>5.5555555555555358E-3</v>
      </c>
      <c r="H61" s="37">
        <v>21</v>
      </c>
      <c r="I61" s="12"/>
      <c r="J61" s="13"/>
      <c r="K61" s="13"/>
      <c r="L61" s="13" t="s">
        <v>122</v>
      </c>
      <c r="M61" s="13"/>
      <c r="N61" s="13"/>
      <c r="O61" s="13"/>
      <c r="P61" s="12"/>
      <c r="Q61" s="13"/>
      <c r="R61" s="13"/>
      <c r="S61" s="13" t="s">
        <v>122</v>
      </c>
      <c r="T61" s="13"/>
      <c r="U61" s="13"/>
      <c r="V61" s="13"/>
      <c r="W61" s="13"/>
      <c r="X61" s="13"/>
      <c r="Y61" s="13"/>
      <c r="Z61" s="13"/>
      <c r="AA61" s="22"/>
      <c r="AB61" s="22"/>
      <c r="AC61" s="14"/>
      <c r="AD61" s="144" t="s">
        <v>157</v>
      </c>
    </row>
    <row r="62" spans="1:30" ht="15.75" x14ac:dyDescent="0.25">
      <c r="A62" s="37">
        <v>29</v>
      </c>
      <c r="B62" s="132">
        <v>66</v>
      </c>
      <c r="C62" s="12" t="s">
        <v>122</v>
      </c>
      <c r="D62" s="14"/>
      <c r="E62" s="81">
        <v>0.65833333333333333</v>
      </c>
      <c r="F62" s="81">
        <v>0.6694444444444444</v>
      </c>
      <c r="G62" s="81">
        <f t="shared" si="1"/>
        <v>1.1111111111111072E-2</v>
      </c>
      <c r="H62" s="37">
        <v>30</v>
      </c>
      <c r="I62" s="12"/>
      <c r="J62" s="13"/>
      <c r="K62" s="13"/>
      <c r="L62" s="13"/>
      <c r="M62" s="13"/>
      <c r="N62" s="13" t="s">
        <v>122</v>
      </c>
      <c r="O62" s="13"/>
      <c r="P62" s="12" t="s">
        <v>122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22"/>
      <c r="AB62" s="22"/>
      <c r="AC62" s="14"/>
      <c r="AD62" s="144"/>
    </row>
    <row r="63" spans="1:30" ht="15.75" x14ac:dyDescent="0.25">
      <c r="A63" s="37">
        <v>30</v>
      </c>
      <c r="B63" s="132">
        <v>67</v>
      </c>
      <c r="C63" s="12" t="s">
        <v>122</v>
      </c>
      <c r="D63" s="14"/>
      <c r="E63" s="81">
        <v>0.41666666666666669</v>
      </c>
      <c r="F63" s="81">
        <v>0.41944444444444445</v>
      </c>
      <c r="G63" s="81">
        <f t="shared" si="1"/>
        <v>2.7777777777777679E-3</v>
      </c>
      <c r="H63" s="37">
        <v>33</v>
      </c>
      <c r="I63" s="12" t="s">
        <v>122</v>
      </c>
      <c r="J63" s="13"/>
      <c r="K63" s="13"/>
      <c r="L63" s="13"/>
      <c r="M63" s="13"/>
      <c r="N63" s="13"/>
      <c r="O63" s="13"/>
      <c r="P63" s="12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22"/>
      <c r="AB63" s="22"/>
      <c r="AC63" s="14" t="s">
        <v>122</v>
      </c>
      <c r="AD63" s="144" t="s">
        <v>158</v>
      </c>
    </row>
    <row r="64" spans="1:30" ht="15.75" x14ac:dyDescent="0.25">
      <c r="A64" s="37">
        <v>31</v>
      </c>
      <c r="B64" s="132">
        <v>69</v>
      </c>
      <c r="C64" s="12" t="s">
        <v>122</v>
      </c>
      <c r="D64" s="14"/>
      <c r="E64" s="81">
        <v>0.54722222222222217</v>
      </c>
      <c r="F64" s="81">
        <v>0.55138888888888882</v>
      </c>
      <c r="G64" s="81">
        <f t="shared" si="1"/>
        <v>4.1666666666666519E-3</v>
      </c>
      <c r="H64" s="37">
        <v>14</v>
      </c>
      <c r="I64" s="12" t="s">
        <v>122</v>
      </c>
      <c r="J64" s="13"/>
      <c r="K64" s="13"/>
      <c r="L64" s="13"/>
      <c r="M64" s="13"/>
      <c r="N64" s="13"/>
      <c r="O64" s="13"/>
      <c r="P64" s="12"/>
      <c r="Q64" s="13"/>
      <c r="R64" s="13"/>
      <c r="S64" s="13"/>
      <c r="T64" s="13" t="s">
        <v>122</v>
      </c>
      <c r="U64" s="13"/>
      <c r="V64" s="13"/>
      <c r="W64" s="13"/>
      <c r="X64" s="13"/>
      <c r="Y64" s="13"/>
      <c r="Z64" s="13"/>
      <c r="AA64" s="22"/>
      <c r="AB64" s="22"/>
      <c r="AC64" s="14"/>
      <c r="AD64" s="144" t="s">
        <v>161</v>
      </c>
    </row>
    <row r="65" spans="1:30" ht="15.75" x14ac:dyDescent="0.25">
      <c r="A65" s="37">
        <v>31</v>
      </c>
      <c r="B65" s="132">
        <v>70</v>
      </c>
      <c r="C65" s="12" t="s">
        <v>122</v>
      </c>
      <c r="D65" s="14"/>
      <c r="E65" s="81">
        <v>0.55694444444444446</v>
      </c>
      <c r="F65" s="81">
        <v>0.56458333333333333</v>
      </c>
      <c r="G65" s="81">
        <f t="shared" si="1"/>
        <v>7.6388888888888618E-3</v>
      </c>
      <c r="H65" s="37">
        <v>43</v>
      </c>
      <c r="I65" s="12"/>
      <c r="J65" s="13"/>
      <c r="K65" s="13"/>
      <c r="L65" s="13" t="s">
        <v>122</v>
      </c>
      <c r="M65" s="13"/>
      <c r="N65" s="13"/>
      <c r="O65" s="13"/>
      <c r="P65" s="12"/>
      <c r="Q65" s="13"/>
      <c r="R65" s="13"/>
      <c r="S65" s="13"/>
      <c r="T65" s="13" t="s">
        <v>122</v>
      </c>
      <c r="U65" s="13"/>
      <c r="V65" s="13"/>
      <c r="W65" s="13"/>
      <c r="X65" s="13"/>
      <c r="Y65" s="13"/>
      <c r="Z65" s="13"/>
      <c r="AA65" s="22"/>
      <c r="AB65" s="22"/>
      <c r="AC65" s="14"/>
      <c r="AD65" s="144" t="s">
        <v>162</v>
      </c>
    </row>
    <row r="66" spans="1:30" ht="16.5" thickBot="1" x14ac:dyDescent="0.3">
      <c r="A66" s="37">
        <v>31</v>
      </c>
      <c r="B66" s="132">
        <v>71</v>
      </c>
      <c r="C66" s="12" t="s">
        <v>122</v>
      </c>
      <c r="D66" s="14"/>
      <c r="E66" s="81">
        <v>0.79375000000000007</v>
      </c>
      <c r="F66" s="81">
        <v>0.79583333333333339</v>
      </c>
      <c r="G66" s="81">
        <f t="shared" si="1"/>
        <v>2.0833333333333259E-3</v>
      </c>
      <c r="H66" s="37">
        <v>50</v>
      </c>
      <c r="I66" s="12" t="s">
        <v>122</v>
      </c>
      <c r="J66" s="13"/>
      <c r="K66" s="13"/>
      <c r="L66" s="13"/>
      <c r="M66" s="13"/>
      <c r="N66" s="13"/>
      <c r="O66" s="13"/>
      <c r="P66" s="12"/>
      <c r="Q66" s="13"/>
      <c r="R66" s="13"/>
      <c r="S66" s="13" t="s">
        <v>122</v>
      </c>
      <c r="T66" s="13"/>
      <c r="U66" s="13"/>
      <c r="V66" s="13"/>
      <c r="W66" s="13"/>
      <c r="X66" s="13"/>
      <c r="Y66" s="13"/>
      <c r="Z66" s="13"/>
      <c r="AA66" s="22"/>
      <c r="AB66" s="22"/>
      <c r="AC66" s="14" t="s">
        <v>122</v>
      </c>
      <c r="AD66" s="144" t="s">
        <v>163</v>
      </c>
    </row>
    <row r="67" spans="1:30" ht="16.5" thickBot="1" x14ac:dyDescent="0.3">
      <c r="A67" s="39">
        <f>COUNTA(A5:A66)</f>
        <v>62</v>
      </c>
      <c r="B67" s="39">
        <f>COUNTA(B5:B66)</f>
        <v>62</v>
      </c>
      <c r="C67" s="39">
        <f>COUNTA(C5:C66)</f>
        <v>62</v>
      </c>
      <c r="D67" s="39">
        <f>COUNTA(D5:D66)</f>
        <v>0</v>
      </c>
      <c r="E67" s="39"/>
      <c r="F67" s="39"/>
      <c r="G67" s="83">
        <f>AVERAGE(G5:G66)</f>
        <v>5.8915770609318978E-3</v>
      </c>
      <c r="H67" s="98">
        <f>SUM(H5:H66)/60</f>
        <v>28.166666666666668</v>
      </c>
      <c r="I67" s="39">
        <f t="shared" ref="I67:AC67" si="2">COUNTA(I5:I66)</f>
        <v>23</v>
      </c>
      <c r="J67" s="39">
        <f t="shared" si="2"/>
        <v>7</v>
      </c>
      <c r="K67" s="39">
        <f t="shared" si="2"/>
        <v>10</v>
      </c>
      <c r="L67" s="39">
        <f t="shared" si="2"/>
        <v>15</v>
      </c>
      <c r="M67" s="39">
        <f t="shared" si="2"/>
        <v>2</v>
      </c>
      <c r="N67" s="39">
        <f t="shared" si="2"/>
        <v>5</v>
      </c>
      <c r="O67" s="39">
        <f t="shared" si="2"/>
        <v>0</v>
      </c>
      <c r="P67" s="39">
        <f t="shared" si="2"/>
        <v>22</v>
      </c>
      <c r="Q67" s="39">
        <f t="shared" si="2"/>
        <v>0</v>
      </c>
      <c r="R67" s="39">
        <f t="shared" si="2"/>
        <v>5</v>
      </c>
      <c r="S67" s="39">
        <f t="shared" si="2"/>
        <v>11</v>
      </c>
      <c r="T67" s="39">
        <f t="shared" si="2"/>
        <v>9</v>
      </c>
      <c r="U67" s="39">
        <f t="shared" si="2"/>
        <v>1</v>
      </c>
      <c r="V67" s="39">
        <f t="shared" si="2"/>
        <v>1</v>
      </c>
      <c r="W67" s="39">
        <f t="shared" si="2"/>
        <v>6</v>
      </c>
      <c r="X67" s="39">
        <f t="shared" si="2"/>
        <v>1</v>
      </c>
      <c r="Y67" s="39">
        <f t="shared" si="2"/>
        <v>0</v>
      </c>
      <c r="Z67" s="39">
        <f t="shared" si="2"/>
        <v>3</v>
      </c>
      <c r="AA67" s="39">
        <f t="shared" si="2"/>
        <v>0</v>
      </c>
      <c r="AB67" s="39">
        <f t="shared" si="2"/>
        <v>1</v>
      </c>
      <c r="AC67" s="39">
        <f t="shared" si="2"/>
        <v>15</v>
      </c>
      <c r="AD67" s="40"/>
    </row>
    <row r="68" spans="1:30" x14ac:dyDescent="0.25">
      <c r="A68" s="41"/>
      <c r="C68" s="20"/>
      <c r="D68" s="20"/>
      <c r="E68" s="20"/>
      <c r="F68" s="20"/>
      <c r="G68" s="20"/>
    </row>
    <row r="69" spans="1:30" x14ac:dyDescent="0.25">
      <c r="C69" s="20"/>
      <c r="D69" s="20"/>
      <c r="E69" s="20"/>
      <c r="F69" s="20"/>
      <c r="G69" s="20"/>
    </row>
    <row r="70" spans="1:30" ht="18.75" x14ac:dyDescent="0.3">
      <c r="A70" s="222" t="s">
        <v>70</v>
      </c>
      <c r="B70" s="222"/>
      <c r="C70" s="88">
        <f>SUM(I67:O67)</f>
        <v>62</v>
      </c>
      <c r="D70" s="20"/>
      <c r="E70" s="20"/>
      <c r="F70" s="20"/>
      <c r="G70" s="20"/>
      <c r="H70" s="111">
        <f>SUM(I67:O67)</f>
        <v>62</v>
      </c>
    </row>
    <row r="71" spans="1:30" x14ac:dyDescent="0.25">
      <c r="C71" s="20"/>
      <c r="D71" s="20"/>
      <c r="E71" s="20"/>
      <c r="F71" s="20"/>
      <c r="G71" s="20"/>
    </row>
    <row r="72" spans="1:30" x14ac:dyDescent="0.25">
      <c r="C72" s="20"/>
      <c r="D72" s="20"/>
      <c r="E72" s="20"/>
      <c r="F72" s="20"/>
      <c r="G72" s="20"/>
    </row>
    <row r="73" spans="1:30" x14ac:dyDescent="0.25">
      <c r="C73" s="20"/>
      <c r="D73" s="20"/>
      <c r="E73" s="20"/>
      <c r="F73" s="20"/>
      <c r="G73" s="20"/>
    </row>
    <row r="74" spans="1:30" x14ac:dyDescent="0.25">
      <c r="C74" s="20"/>
      <c r="D74" s="20"/>
      <c r="E74" s="20"/>
      <c r="F74" s="20"/>
      <c r="G74" s="20"/>
    </row>
    <row r="75" spans="1:30" x14ac:dyDescent="0.25">
      <c r="C75" s="20"/>
      <c r="D75" s="20"/>
      <c r="E75" s="20"/>
      <c r="F75" s="20"/>
      <c r="G75" s="20"/>
    </row>
    <row r="76" spans="1:30" x14ac:dyDescent="0.25">
      <c r="C76" s="20"/>
      <c r="D76" s="20"/>
      <c r="E76" s="20"/>
      <c r="F76" s="20"/>
      <c r="G76" s="20"/>
    </row>
    <row r="77" spans="1:30" x14ac:dyDescent="0.25">
      <c r="C77" s="20"/>
      <c r="D77" s="20"/>
      <c r="E77" s="20"/>
      <c r="F77" s="20"/>
      <c r="G77" s="20"/>
    </row>
    <row r="78" spans="1:30" x14ac:dyDescent="0.25">
      <c r="C78" s="20"/>
      <c r="D78" s="20"/>
      <c r="E78" s="20"/>
      <c r="F78" s="20"/>
      <c r="G78" s="20"/>
    </row>
    <row r="79" spans="1:30" x14ac:dyDescent="0.25">
      <c r="C79" s="20"/>
      <c r="D79" s="20"/>
      <c r="E79" s="20"/>
      <c r="F79" s="20"/>
      <c r="G79" s="20"/>
    </row>
  </sheetData>
  <mergeCells count="6">
    <mergeCell ref="A70:B70"/>
    <mergeCell ref="B1:AD1"/>
    <mergeCell ref="C3:D3"/>
    <mergeCell ref="I3:O3"/>
    <mergeCell ref="P3:AC3"/>
    <mergeCell ref="A2:B2"/>
  </mergeCells>
  <pageMargins left="0.25" right="0.25" top="0.75" bottom="0.75" header="0.3" footer="0.3"/>
  <pageSetup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A0769-80B4-4D6C-97A7-6770D803F21C}">
  <sheetPr>
    <pageSetUpPr fitToPage="1"/>
  </sheetPr>
  <dimension ref="A1:Z31"/>
  <sheetViews>
    <sheetView workbookViewId="0">
      <pane ySplit="4" topLeftCell="A18" activePane="bottomLeft" state="frozen"/>
      <selection pane="bottomLeft" activeCell="J22" sqref="J22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11.14062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107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SUM(C20)</f>
        <v>8</v>
      </c>
      <c r="D2" s="1">
        <f t="shared" si="0"/>
        <v>0</v>
      </c>
      <c r="E2" s="1"/>
      <c r="F2" s="1"/>
      <c r="G2" s="84">
        <f>AVERAGE(G5:G19)</f>
        <v>3.8425925925925975E-3</v>
      </c>
      <c r="H2" s="91">
        <f>SUM(H20)</f>
        <v>4.666666666666667</v>
      </c>
      <c r="I2" s="1">
        <f t="shared" si="0"/>
        <v>3</v>
      </c>
      <c r="J2" s="1">
        <f t="shared" si="0"/>
        <v>1</v>
      </c>
      <c r="K2" s="1">
        <f t="shared" si="0"/>
        <v>2</v>
      </c>
      <c r="L2" s="1">
        <f t="shared" si="0"/>
        <v>0</v>
      </c>
      <c r="M2" s="1">
        <f t="shared" si="0"/>
        <v>2</v>
      </c>
      <c r="N2" s="1">
        <f t="shared" si="0"/>
        <v>0</v>
      </c>
      <c r="O2" s="1">
        <f t="shared" si="0"/>
        <v>3</v>
      </c>
      <c r="P2" s="1">
        <f t="shared" si="0"/>
        <v>0</v>
      </c>
      <c r="Q2" s="1">
        <f t="shared" si="0"/>
        <v>1</v>
      </c>
      <c r="R2" s="1">
        <f t="shared" si="0"/>
        <v>0</v>
      </c>
      <c r="S2" s="1">
        <f t="shared" si="0"/>
        <v>2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2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6.5" thickBot="1" x14ac:dyDescent="0.3">
      <c r="A5" s="9">
        <v>1</v>
      </c>
      <c r="B5" s="9">
        <v>257</v>
      </c>
      <c r="C5" s="195"/>
      <c r="D5" s="196"/>
      <c r="E5" s="205"/>
      <c r="F5" s="205"/>
      <c r="G5" s="81">
        <f t="shared" ref="G5:G19" si="1">SUM(F5-E5)</f>
        <v>0</v>
      </c>
      <c r="H5" s="256" t="s">
        <v>257</v>
      </c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8"/>
      <c r="Z5" s="15" t="s">
        <v>256</v>
      </c>
    </row>
    <row r="6" spans="1:26" ht="15.75" x14ac:dyDescent="0.25">
      <c r="A6" s="9">
        <v>4</v>
      </c>
      <c r="B6" s="9">
        <v>258</v>
      </c>
      <c r="C6" s="195"/>
      <c r="D6" s="196"/>
      <c r="E6" s="206"/>
      <c r="F6" s="206"/>
      <c r="G6" s="81">
        <f t="shared" si="1"/>
        <v>0</v>
      </c>
      <c r="H6" s="256" t="s">
        <v>259</v>
      </c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8"/>
      <c r="Z6" s="15" t="s">
        <v>256</v>
      </c>
    </row>
    <row r="7" spans="1:26" ht="15.75" x14ac:dyDescent="0.25">
      <c r="A7" s="9">
        <v>4</v>
      </c>
      <c r="B7" s="9">
        <v>260</v>
      </c>
      <c r="C7" s="10" t="s">
        <v>122</v>
      </c>
      <c r="D7" s="36"/>
      <c r="E7" s="82">
        <v>0.88124999999999998</v>
      </c>
      <c r="F7" s="82">
        <v>0.88680555555555551</v>
      </c>
      <c r="G7" s="81">
        <f t="shared" si="1"/>
        <v>5.5555555555555358E-3</v>
      </c>
      <c r="H7" s="13">
        <v>16</v>
      </c>
      <c r="I7" s="38"/>
      <c r="J7" s="13" t="s">
        <v>122</v>
      </c>
      <c r="K7" s="13"/>
      <c r="L7" s="13"/>
      <c r="M7" s="13"/>
      <c r="N7" s="14"/>
      <c r="O7" s="12" t="s">
        <v>122</v>
      </c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>
        <v>7</v>
      </c>
      <c r="B8" s="9">
        <v>267</v>
      </c>
      <c r="C8" s="10" t="s">
        <v>122</v>
      </c>
      <c r="D8" s="36"/>
      <c r="E8" s="82">
        <v>0.82291666666666663</v>
      </c>
      <c r="F8" s="82">
        <v>0.83263888888888893</v>
      </c>
      <c r="G8" s="81">
        <f t="shared" si="1"/>
        <v>9.7222222222222987E-3</v>
      </c>
      <c r="H8" s="13">
        <v>14</v>
      </c>
      <c r="I8" s="38"/>
      <c r="J8" s="13"/>
      <c r="K8" s="13" t="s">
        <v>122</v>
      </c>
      <c r="L8" s="13"/>
      <c r="M8" s="13"/>
      <c r="N8" s="14"/>
      <c r="O8" s="12"/>
      <c r="P8" s="38"/>
      <c r="Q8" s="13"/>
      <c r="R8" s="13"/>
      <c r="S8" s="13" t="s">
        <v>122</v>
      </c>
      <c r="T8" s="13"/>
      <c r="U8" s="13"/>
      <c r="V8" s="13"/>
      <c r="W8" s="22"/>
      <c r="X8" s="22"/>
      <c r="Y8" s="14"/>
      <c r="Z8" s="15" t="s">
        <v>265</v>
      </c>
    </row>
    <row r="9" spans="1:26" ht="15.75" x14ac:dyDescent="0.25">
      <c r="A9" s="9">
        <v>9</v>
      </c>
      <c r="B9" s="9">
        <v>269</v>
      </c>
      <c r="C9" s="10" t="s">
        <v>122</v>
      </c>
      <c r="D9" s="36"/>
      <c r="E9" s="82">
        <v>0.37916666666666665</v>
      </c>
      <c r="F9" s="82">
        <v>0.38819444444444445</v>
      </c>
      <c r="G9" s="81">
        <f t="shared" si="1"/>
        <v>9.0277777777778012E-3</v>
      </c>
      <c r="H9" s="13">
        <v>61</v>
      </c>
      <c r="I9" s="38"/>
      <c r="J9" s="13"/>
      <c r="K9" s="13"/>
      <c r="L9" s="13"/>
      <c r="M9" s="13" t="s">
        <v>122</v>
      </c>
      <c r="N9" s="14"/>
      <c r="O9" s="12"/>
      <c r="P9" s="38"/>
      <c r="Q9" s="13" t="s">
        <v>122</v>
      </c>
      <c r="R9" s="13"/>
      <c r="S9" s="13"/>
      <c r="T9" s="13"/>
      <c r="U9" s="13"/>
      <c r="V9" s="13"/>
      <c r="W9" s="22"/>
      <c r="X9" s="22"/>
      <c r="Y9" s="14"/>
      <c r="Z9" s="15"/>
    </row>
    <row r="10" spans="1:26" ht="16.5" thickBot="1" x14ac:dyDescent="0.3">
      <c r="A10" s="9">
        <v>9</v>
      </c>
      <c r="B10" s="9">
        <v>271</v>
      </c>
      <c r="C10" s="10" t="s">
        <v>122</v>
      </c>
      <c r="D10" s="36"/>
      <c r="E10" s="82">
        <v>0.95486111111111116</v>
      </c>
      <c r="F10" s="82">
        <v>0.96250000000000002</v>
      </c>
      <c r="G10" s="81">
        <f t="shared" si="1"/>
        <v>7.6388888888888618E-3</v>
      </c>
      <c r="H10" s="13">
        <v>71</v>
      </c>
      <c r="I10" s="38" t="s">
        <v>122</v>
      </c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 t="s">
        <v>122</v>
      </c>
      <c r="X10" s="22"/>
      <c r="Y10" s="14"/>
      <c r="Z10" s="15"/>
    </row>
    <row r="11" spans="1:26" ht="15.75" x14ac:dyDescent="0.25">
      <c r="A11" s="9">
        <v>10</v>
      </c>
      <c r="B11" s="9">
        <v>274</v>
      </c>
      <c r="C11" s="195"/>
      <c r="D11" s="196"/>
      <c r="E11" s="206"/>
      <c r="F11" s="206"/>
      <c r="G11" s="81">
        <f t="shared" si="1"/>
        <v>0</v>
      </c>
      <c r="H11" s="256" t="s">
        <v>268</v>
      </c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8"/>
      <c r="Z11" s="15"/>
    </row>
    <row r="12" spans="1:26" ht="16.5" thickBot="1" x14ac:dyDescent="0.3">
      <c r="A12" s="9">
        <v>11</v>
      </c>
      <c r="B12" s="9">
        <v>278</v>
      </c>
      <c r="C12" s="10" t="s">
        <v>122</v>
      </c>
      <c r="D12" s="36"/>
      <c r="E12" s="82">
        <v>0.50069444444444444</v>
      </c>
      <c r="F12" s="82">
        <v>0.50486111111111109</v>
      </c>
      <c r="G12" s="81">
        <f t="shared" si="1"/>
        <v>4.1666666666666519E-3</v>
      </c>
      <c r="H12" s="13">
        <v>41</v>
      </c>
      <c r="I12" s="38" t="s">
        <v>122</v>
      </c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 t="s">
        <v>122</v>
      </c>
      <c r="X12" s="22"/>
      <c r="Y12" s="14"/>
      <c r="Z12" s="15"/>
    </row>
    <row r="13" spans="1:26" ht="15.75" x14ac:dyDescent="0.25">
      <c r="A13" s="9">
        <v>14</v>
      </c>
      <c r="B13" s="9">
        <v>285</v>
      </c>
      <c r="C13" s="195"/>
      <c r="D13" s="196"/>
      <c r="E13" s="206"/>
      <c r="F13" s="206"/>
      <c r="G13" s="81">
        <f t="shared" si="1"/>
        <v>0</v>
      </c>
      <c r="H13" s="256" t="s">
        <v>273</v>
      </c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8"/>
      <c r="Z13" s="15"/>
    </row>
    <row r="14" spans="1:26" ht="16.5" thickBot="1" x14ac:dyDescent="0.3">
      <c r="A14" s="9">
        <v>14</v>
      </c>
      <c r="B14" s="9">
        <v>287</v>
      </c>
      <c r="C14" s="10" t="s">
        <v>122</v>
      </c>
      <c r="D14" s="36"/>
      <c r="E14" s="82">
        <v>0.49236111111111114</v>
      </c>
      <c r="F14" s="82">
        <v>0.50138888888888888</v>
      </c>
      <c r="G14" s="81">
        <f t="shared" si="1"/>
        <v>9.0277777777777457E-3</v>
      </c>
      <c r="H14" s="13">
        <v>36</v>
      </c>
      <c r="I14" s="38"/>
      <c r="J14" s="13"/>
      <c r="K14" s="13" t="s">
        <v>122</v>
      </c>
      <c r="L14" s="13"/>
      <c r="M14" s="13"/>
      <c r="N14" s="14"/>
      <c r="O14" s="12"/>
      <c r="P14" s="38"/>
      <c r="Q14" s="13"/>
      <c r="R14" s="13"/>
      <c r="S14" s="13" t="s">
        <v>122</v>
      </c>
      <c r="T14" s="13"/>
      <c r="U14" s="13"/>
      <c r="V14" s="13"/>
      <c r="W14" s="22"/>
      <c r="X14" s="22"/>
      <c r="Y14" s="14"/>
      <c r="Z14" s="15"/>
    </row>
    <row r="15" spans="1:26" ht="16.5" thickBot="1" x14ac:dyDescent="0.3">
      <c r="A15" s="9">
        <v>15</v>
      </c>
      <c r="B15" s="9">
        <v>290</v>
      </c>
      <c r="C15" s="195"/>
      <c r="D15" s="196"/>
      <c r="E15" s="206"/>
      <c r="F15" s="206"/>
      <c r="G15" s="81">
        <f t="shared" si="1"/>
        <v>0</v>
      </c>
      <c r="H15" s="256" t="s">
        <v>275</v>
      </c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8"/>
      <c r="Z15" s="15"/>
    </row>
    <row r="16" spans="1:26" ht="16.5" thickBot="1" x14ac:dyDescent="0.3">
      <c r="A16" s="9">
        <v>15</v>
      </c>
      <c r="B16" s="9">
        <v>291</v>
      </c>
      <c r="C16" s="195"/>
      <c r="D16" s="196"/>
      <c r="E16" s="206"/>
      <c r="F16" s="206"/>
      <c r="G16" s="81">
        <f t="shared" si="1"/>
        <v>0</v>
      </c>
      <c r="H16" s="256" t="s">
        <v>275</v>
      </c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8"/>
      <c r="Z16" s="15"/>
    </row>
    <row r="17" spans="1:26" ht="15.75" x14ac:dyDescent="0.25">
      <c r="A17" s="9">
        <v>25</v>
      </c>
      <c r="B17" s="9">
        <v>309</v>
      </c>
      <c r="C17" s="195"/>
      <c r="D17" s="196"/>
      <c r="E17" s="206"/>
      <c r="F17" s="206"/>
      <c r="G17" s="81">
        <f t="shared" si="1"/>
        <v>0</v>
      </c>
      <c r="H17" s="256" t="s">
        <v>284</v>
      </c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8"/>
      <c r="Z17" s="15"/>
    </row>
    <row r="18" spans="1:26" ht="15.75" x14ac:dyDescent="0.25">
      <c r="A18" s="9">
        <v>26</v>
      </c>
      <c r="B18" s="9">
        <v>312</v>
      </c>
      <c r="C18" s="10" t="s">
        <v>122</v>
      </c>
      <c r="D18" s="36"/>
      <c r="E18" s="82">
        <v>0.95138888888888884</v>
      </c>
      <c r="F18" s="82">
        <v>0.96388888888888891</v>
      </c>
      <c r="G18" s="81">
        <f t="shared" si="1"/>
        <v>1.2500000000000067E-2</v>
      </c>
      <c r="H18" s="13">
        <v>31</v>
      </c>
      <c r="I18" s="38"/>
      <c r="J18" s="13"/>
      <c r="K18" s="13"/>
      <c r="L18" s="13"/>
      <c r="M18" s="13" t="s">
        <v>122</v>
      </c>
      <c r="N18" s="14"/>
      <c r="O18" s="12" t="s">
        <v>122</v>
      </c>
      <c r="P18" s="38"/>
      <c r="Q18" s="13"/>
      <c r="R18" s="13"/>
      <c r="S18" s="13"/>
      <c r="T18" s="13"/>
      <c r="U18" s="13"/>
      <c r="V18" s="13"/>
      <c r="W18" s="22"/>
      <c r="X18" s="22"/>
      <c r="Y18" s="14"/>
      <c r="Z18" s="15"/>
    </row>
    <row r="19" spans="1:26" ht="16.5" thickBot="1" x14ac:dyDescent="0.3">
      <c r="A19" s="9">
        <v>31</v>
      </c>
      <c r="B19" s="9">
        <v>320</v>
      </c>
      <c r="C19" s="10" t="s">
        <v>122</v>
      </c>
      <c r="D19" s="36"/>
      <c r="E19" s="82">
        <v>0.53541666666666665</v>
      </c>
      <c r="F19" s="82">
        <v>0.53541666666666665</v>
      </c>
      <c r="G19" s="81">
        <f t="shared" si="1"/>
        <v>0</v>
      </c>
      <c r="H19" s="13">
        <v>10</v>
      </c>
      <c r="I19" s="38" t="s">
        <v>122</v>
      </c>
      <c r="J19" s="13"/>
      <c r="K19" s="13"/>
      <c r="L19" s="13"/>
      <c r="M19" s="13"/>
      <c r="N19" s="14"/>
      <c r="O19" s="12" t="s">
        <v>122</v>
      </c>
      <c r="P19" s="38"/>
      <c r="Q19" s="13"/>
      <c r="R19" s="13"/>
      <c r="S19" s="13"/>
      <c r="T19" s="13"/>
      <c r="U19" s="13"/>
      <c r="V19" s="13"/>
      <c r="W19" s="22"/>
      <c r="X19" s="22"/>
      <c r="Y19" s="14"/>
      <c r="Z19" s="15" t="s">
        <v>289</v>
      </c>
    </row>
    <row r="20" spans="1:26" ht="16.5" thickBot="1" x14ac:dyDescent="0.3">
      <c r="A20" s="19">
        <f>COUNTA(A5:A19)</f>
        <v>15</v>
      </c>
      <c r="B20" s="19">
        <f>COUNTA(B5:B19)</f>
        <v>15</v>
      </c>
      <c r="C20" s="19">
        <f>COUNTA(C5:C19)</f>
        <v>8</v>
      </c>
      <c r="D20" s="19">
        <f>COUNTA(D5:D19)</f>
        <v>0</v>
      </c>
      <c r="E20" s="19"/>
      <c r="F20" s="19"/>
      <c r="G20" s="87">
        <f>AVERAGE(G5:G19)</f>
        <v>3.8425925925925975E-3</v>
      </c>
      <c r="H20" s="99">
        <f>SUM(H5:H19)/60</f>
        <v>4.666666666666667</v>
      </c>
      <c r="I20" s="19">
        <f t="shared" ref="I20:Y20" si="2">COUNTA(I5:I19)</f>
        <v>3</v>
      </c>
      <c r="J20" s="19">
        <f t="shared" si="2"/>
        <v>1</v>
      </c>
      <c r="K20" s="19">
        <f t="shared" si="2"/>
        <v>2</v>
      </c>
      <c r="L20" s="19">
        <f t="shared" si="2"/>
        <v>0</v>
      </c>
      <c r="M20" s="19">
        <f t="shared" si="2"/>
        <v>2</v>
      </c>
      <c r="N20" s="19">
        <f t="shared" si="2"/>
        <v>0</v>
      </c>
      <c r="O20" s="19">
        <f t="shared" si="2"/>
        <v>3</v>
      </c>
      <c r="P20" s="19">
        <f t="shared" si="2"/>
        <v>0</v>
      </c>
      <c r="Q20" s="19">
        <f t="shared" si="2"/>
        <v>1</v>
      </c>
      <c r="R20" s="19">
        <f t="shared" si="2"/>
        <v>0</v>
      </c>
      <c r="S20" s="19">
        <f t="shared" si="2"/>
        <v>2</v>
      </c>
      <c r="T20" s="19">
        <f t="shared" si="2"/>
        <v>0</v>
      </c>
      <c r="U20" s="19">
        <f t="shared" si="2"/>
        <v>0</v>
      </c>
      <c r="V20" s="19">
        <f t="shared" si="2"/>
        <v>0</v>
      </c>
      <c r="W20" s="19">
        <f t="shared" si="2"/>
        <v>2</v>
      </c>
      <c r="X20" s="19">
        <f t="shared" si="2"/>
        <v>0</v>
      </c>
      <c r="Y20" s="19">
        <f t="shared" si="2"/>
        <v>0</v>
      </c>
      <c r="Z20" s="19"/>
    </row>
    <row r="21" spans="1:26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6" ht="15.75" x14ac:dyDescent="0.25">
      <c r="C22" s="20"/>
      <c r="D22" s="20"/>
      <c r="E22" s="20"/>
      <c r="F22" s="20"/>
      <c r="G22" s="20"/>
      <c r="J22" s="111">
        <f>SUM(I20,J20,K20,L20,M20,N20,)</f>
        <v>8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ht="30.75" thickBot="1" x14ac:dyDescent="0.3">
      <c r="C23" s="20"/>
      <c r="D23" s="20"/>
      <c r="E23" s="212"/>
      <c r="F23" s="212" t="s">
        <v>298</v>
      </c>
      <c r="G23" s="214" t="s">
        <v>297</v>
      </c>
      <c r="H23" s="20"/>
      <c r="I23" s="21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t="s">
        <v>8</v>
      </c>
      <c r="F24" s="20">
        <v>3</v>
      </c>
      <c r="G24" s="204">
        <f>AVERAGE(G10,G12,G19)</f>
        <v>3.9351851851851709E-3</v>
      </c>
      <c r="H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t="s">
        <v>9</v>
      </c>
      <c r="F25" s="20">
        <v>1</v>
      </c>
      <c r="G25" s="204">
        <f>AVERAGE(G7)</f>
        <v>5.5555555555555358E-3</v>
      </c>
      <c r="H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t="s">
        <v>84</v>
      </c>
      <c r="F26" s="20">
        <v>2</v>
      </c>
      <c r="G26" s="204">
        <f>AVERAGE(G8,G14)</f>
        <v>9.3750000000000222E-3</v>
      </c>
      <c r="H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t="s">
        <v>296</v>
      </c>
      <c r="F27" s="20">
        <v>0</v>
      </c>
      <c r="G27" s="204">
        <v>0</v>
      </c>
      <c r="H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ht="15.75" thickBot="1" x14ac:dyDescent="0.3">
      <c r="C28" s="20"/>
      <c r="D28" s="20"/>
      <c r="E28" s="211" t="s">
        <v>12</v>
      </c>
      <c r="F28" s="212">
        <v>2</v>
      </c>
      <c r="G28" s="213">
        <f>AVERAGE(G9,G18)</f>
        <v>1.0763888888888934E-2</v>
      </c>
      <c r="H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>
        <f>SUM(F24:F28)</f>
        <v>8</v>
      </c>
      <c r="G29" s="204">
        <f>AVERAGE(G24:G28)</f>
        <v>5.9259259259259326E-3</v>
      </c>
      <c r="H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</sheetData>
  <mergeCells count="12">
    <mergeCell ref="H17:Y17"/>
    <mergeCell ref="H15:Y15"/>
    <mergeCell ref="H16:Y16"/>
    <mergeCell ref="H13:Y13"/>
    <mergeCell ref="A1:Z1"/>
    <mergeCell ref="I3:N3"/>
    <mergeCell ref="O3:Y3"/>
    <mergeCell ref="H11:Y11"/>
    <mergeCell ref="H6:Y6"/>
    <mergeCell ref="H5:Y5"/>
    <mergeCell ref="A2:B2"/>
    <mergeCell ref="C3:D3"/>
  </mergeCells>
  <pageMargins left="0.25" right="0.25" top="0.75" bottom="0.75" header="0.3" footer="0.3"/>
  <pageSetup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06D4-437B-4F63-8AEA-112AF6618523}">
  <dimension ref="A1:AC58"/>
  <sheetViews>
    <sheetView workbookViewId="0">
      <pane ySplit="4" topLeftCell="A43" activePane="bottomLeft" state="frozen"/>
      <selection pane="bottomLeft" activeCell="E52" sqref="E52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5" width="11.28515625" customWidth="1"/>
    <col min="16" max="16" width="6.7109375" customWidth="1"/>
    <col min="23" max="23" width="10.42578125" customWidth="1"/>
    <col min="25" max="25" width="13" customWidth="1"/>
    <col min="26" max="27" width="10.7109375" customWidth="1"/>
    <col min="29" max="29" width="55.140625" customWidth="1"/>
  </cols>
  <sheetData>
    <row r="1" spans="1:29" ht="23.25" x14ac:dyDescent="0.35">
      <c r="B1" s="223" t="s">
        <v>108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SUM(C46)</f>
        <v>41</v>
      </c>
      <c r="D2" s="1">
        <f>SUM(D46)</f>
        <v>0</v>
      </c>
      <c r="E2" s="1"/>
      <c r="F2" s="1"/>
      <c r="G2" s="84">
        <f>AVERAGE(G5:G45)</f>
        <v>5.3014905149051496E-3</v>
      </c>
      <c r="H2" s="91">
        <f>SUM(H46)</f>
        <v>19.7</v>
      </c>
      <c r="I2" s="1">
        <f t="shared" ref="I2:AB2" si="0">SUM(I46)</f>
        <v>21</v>
      </c>
      <c r="J2" s="1">
        <f t="shared" si="0"/>
        <v>1</v>
      </c>
      <c r="K2" s="1">
        <f t="shared" si="0"/>
        <v>7</v>
      </c>
      <c r="L2" s="1">
        <f t="shared" si="0"/>
        <v>11</v>
      </c>
      <c r="M2" s="1">
        <f t="shared" si="0"/>
        <v>1</v>
      </c>
      <c r="N2" s="1">
        <f t="shared" si="0"/>
        <v>0</v>
      </c>
      <c r="O2" s="1">
        <f t="shared" si="0"/>
        <v>9</v>
      </c>
      <c r="P2" s="1">
        <f>SUM(P46)</f>
        <v>0</v>
      </c>
      <c r="Q2" s="1">
        <f t="shared" si="0"/>
        <v>8</v>
      </c>
      <c r="R2" s="1">
        <f t="shared" si="0"/>
        <v>5</v>
      </c>
      <c r="S2" s="1">
        <f t="shared" si="0"/>
        <v>6</v>
      </c>
      <c r="T2" s="1">
        <f t="shared" si="0"/>
        <v>2</v>
      </c>
      <c r="U2" s="1">
        <f t="shared" si="0"/>
        <v>3</v>
      </c>
      <c r="V2" s="1">
        <f t="shared" si="0"/>
        <v>0</v>
      </c>
      <c r="W2" s="1">
        <f t="shared" si="0"/>
        <v>2</v>
      </c>
      <c r="X2" s="1">
        <f t="shared" si="0"/>
        <v>0</v>
      </c>
      <c r="Y2" s="1">
        <f t="shared" si="0"/>
        <v>1</v>
      </c>
      <c r="Z2" s="1">
        <f t="shared" si="0"/>
        <v>1</v>
      </c>
      <c r="AA2" s="1">
        <f t="shared" si="0"/>
        <v>0</v>
      </c>
      <c r="AB2" s="1">
        <f t="shared" si="0"/>
        <v>9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68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321</v>
      </c>
      <c r="C5" s="38" t="s">
        <v>122</v>
      </c>
      <c r="D5" s="14"/>
      <c r="E5" s="81">
        <v>0.63611111111111107</v>
      </c>
      <c r="F5" s="81">
        <v>0.64166666666666672</v>
      </c>
      <c r="G5" s="81">
        <f t="shared" ref="G5:G44" si="1">SUM(F5-E5)</f>
        <v>5.5555555555556468E-3</v>
      </c>
      <c r="H5" s="146">
        <v>59</v>
      </c>
      <c r="I5" s="219" t="s">
        <v>122</v>
      </c>
      <c r="J5" s="148"/>
      <c r="K5" s="148"/>
      <c r="L5" s="148"/>
      <c r="M5" s="148"/>
      <c r="N5" s="220"/>
      <c r="O5" s="38" t="s">
        <v>122</v>
      </c>
      <c r="P5" s="13"/>
      <c r="Q5" s="13" t="s">
        <v>122</v>
      </c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 t="s">
        <v>294</v>
      </c>
    </row>
    <row r="6" spans="1:29" ht="15.75" x14ac:dyDescent="0.25">
      <c r="A6" s="37">
        <v>1</v>
      </c>
      <c r="B6" s="159">
        <v>323</v>
      </c>
      <c r="C6" s="38" t="s">
        <v>122</v>
      </c>
      <c r="D6" s="14"/>
      <c r="E6" s="81">
        <v>0.90763888888888888</v>
      </c>
      <c r="F6" s="81">
        <v>0.91319444444444442</v>
      </c>
      <c r="G6" s="81">
        <f t="shared" ref="G6:G9" si="2">SUM(F6-E6)</f>
        <v>5.5555555555555358E-3</v>
      </c>
      <c r="H6" s="37">
        <v>31</v>
      </c>
      <c r="I6" s="12" t="s">
        <v>122</v>
      </c>
      <c r="J6" s="13"/>
      <c r="K6" s="13"/>
      <c r="L6" s="13"/>
      <c r="M6" s="13"/>
      <c r="N6" s="14"/>
      <c r="O6" s="38" t="s">
        <v>122</v>
      </c>
      <c r="P6" s="13"/>
      <c r="Q6" s="13" t="s">
        <v>122</v>
      </c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 t="s">
        <v>291</v>
      </c>
    </row>
    <row r="7" spans="1:29" ht="15.75" x14ac:dyDescent="0.25">
      <c r="A7" s="37">
        <v>2</v>
      </c>
      <c r="B7" s="37">
        <v>324</v>
      </c>
      <c r="C7" s="38" t="s">
        <v>122</v>
      </c>
      <c r="D7" s="14"/>
      <c r="E7" s="81">
        <v>0.30625000000000002</v>
      </c>
      <c r="F7" s="81">
        <v>0.30972222222222223</v>
      </c>
      <c r="G7" s="81">
        <f t="shared" si="2"/>
        <v>3.4722222222222099E-3</v>
      </c>
      <c r="H7" s="37">
        <v>11</v>
      </c>
      <c r="I7" s="12"/>
      <c r="J7" s="13"/>
      <c r="K7" s="13"/>
      <c r="L7" s="13" t="s">
        <v>122</v>
      </c>
      <c r="M7" s="13"/>
      <c r="N7" s="14"/>
      <c r="O7" s="38"/>
      <c r="P7" s="13"/>
      <c r="Q7" s="13"/>
      <c r="R7" s="13"/>
      <c r="S7" s="13"/>
      <c r="T7" s="13" t="s">
        <v>122</v>
      </c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>
        <v>2</v>
      </c>
      <c r="B8" s="37">
        <v>325</v>
      </c>
      <c r="C8" s="38" t="s">
        <v>122</v>
      </c>
      <c r="D8" s="14"/>
      <c r="E8" s="81">
        <v>0.99513888888888891</v>
      </c>
      <c r="F8" s="81">
        <v>1.0034722222222223</v>
      </c>
      <c r="G8" s="81">
        <f t="shared" si="2"/>
        <v>8.3333333333334147E-3</v>
      </c>
      <c r="H8" s="37">
        <v>28</v>
      </c>
      <c r="I8" s="12"/>
      <c r="J8" s="13"/>
      <c r="K8" s="13" t="s">
        <v>122</v>
      </c>
      <c r="L8" s="13"/>
      <c r="M8" s="13"/>
      <c r="N8" s="14"/>
      <c r="O8" s="38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292</v>
      </c>
    </row>
    <row r="9" spans="1:29" ht="15.75" x14ac:dyDescent="0.25">
      <c r="A9" s="37">
        <v>3</v>
      </c>
      <c r="B9" s="37">
        <v>326</v>
      </c>
      <c r="C9" s="38" t="s">
        <v>122</v>
      </c>
      <c r="D9" s="14"/>
      <c r="E9" s="81">
        <v>1.4583333333333334E-2</v>
      </c>
      <c r="F9" s="81">
        <v>2.361111111111111E-2</v>
      </c>
      <c r="G9" s="81">
        <f t="shared" si="2"/>
        <v>9.0277777777777769E-3</v>
      </c>
      <c r="H9" s="37">
        <v>0</v>
      </c>
      <c r="I9" s="12"/>
      <c r="J9" s="13"/>
      <c r="K9" s="13" t="s">
        <v>122</v>
      </c>
      <c r="L9" s="13"/>
      <c r="M9" s="13"/>
      <c r="N9" s="14"/>
      <c r="O9" s="38"/>
      <c r="P9" s="13"/>
      <c r="Q9" s="13"/>
      <c r="R9" s="13"/>
      <c r="S9" s="13"/>
      <c r="T9" s="13"/>
      <c r="U9" s="13"/>
      <c r="V9" s="13"/>
      <c r="W9" s="13"/>
      <c r="X9" s="13"/>
      <c r="Y9" s="13" t="s">
        <v>122</v>
      </c>
      <c r="Z9" s="22"/>
      <c r="AA9" s="22"/>
      <c r="AB9" s="14"/>
      <c r="AC9" s="144" t="s">
        <v>293</v>
      </c>
    </row>
    <row r="10" spans="1:29" ht="15.75" x14ac:dyDescent="0.25">
      <c r="A10" s="37">
        <v>4</v>
      </c>
      <c r="B10" s="37">
        <v>327</v>
      </c>
      <c r="C10" s="38" t="s">
        <v>122</v>
      </c>
      <c r="D10" s="14"/>
      <c r="E10" s="81">
        <v>0.37222222222222223</v>
      </c>
      <c r="F10" s="81">
        <v>0.37569444444444444</v>
      </c>
      <c r="G10" s="81">
        <f t="shared" si="1"/>
        <v>3.4722222222222099E-3</v>
      </c>
      <c r="H10" s="37">
        <v>21</v>
      </c>
      <c r="I10" s="12"/>
      <c r="J10" s="13"/>
      <c r="K10" s="13"/>
      <c r="L10" s="13" t="s">
        <v>122</v>
      </c>
      <c r="M10" s="13"/>
      <c r="N10" s="14"/>
      <c r="O10" s="38" t="s">
        <v>122</v>
      </c>
      <c r="P10" s="13"/>
      <c r="Q10" s="13" t="s">
        <v>122</v>
      </c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65" t="s">
        <v>295</v>
      </c>
    </row>
    <row r="11" spans="1:29" ht="15.75" x14ac:dyDescent="0.25">
      <c r="A11" s="37">
        <v>5</v>
      </c>
      <c r="B11" s="37">
        <v>328</v>
      </c>
      <c r="C11" s="38" t="s">
        <v>122</v>
      </c>
      <c r="D11" s="14"/>
      <c r="E11" s="81">
        <v>0.17916666666666667</v>
      </c>
      <c r="F11" s="81">
        <v>0.18333333333333332</v>
      </c>
      <c r="G11" s="81">
        <f t="shared" si="1"/>
        <v>4.1666666666666519E-3</v>
      </c>
      <c r="H11" s="37">
        <v>18</v>
      </c>
      <c r="I11" s="12"/>
      <c r="J11" s="13"/>
      <c r="K11" s="13" t="s">
        <v>122</v>
      </c>
      <c r="L11" s="13"/>
      <c r="M11" s="13"/>
      <c r="N11" s="14"/>
      <c r="O11" s="38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>
        <v>5</v>
      </c>
      <c r="B12" s="37">
        <v>329</v>
      </c>
      <c r="C12" s="38" t="s">
        <v>122</v>
      </c>
      <c r="D12" s="14"/>
      <c r="E12" s="81">
        <v>0.88124999999999998</v>
      </c>
      <c r="F12" s="81">
        <v>0.88541666666666663</v>
      </c>
      <c r="G12" s="81">
        <f t="shared" si="1"/>
        <v>4.1666666666666519E-3</v>
      </c>
      <c r="H12" s="37">
        <v>18</v>
      </c>
      <c r="I12" s="12" t="s">
        <v>122</v>
      </c>
      <c r="J12" s="13"/>
      <c r="K12" s="13"/>
      <c r="L12" s="13"/>
      <c r="M12" s="13"/>
      <c r="N12" s="14"/>
      <c r="O12" s="38" t="s">
        <v>122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30.75" x14ac:dyDescent="0.25">
      <c r="A13" s="37">
        <v>7</v>
      </c>
      <c r="B13" s="37">
        <v>333</v>
      </c>
      <c r="C13" s="38" t="s">
        <v>122</v>
      </c>
      <c r="D13" s="14"/>
      <c r="E13" s="81">
        <v>0.72222222222222221</v>
      </c>
      <c r="F13" s="81">
        <v>0.7270833333333333</v>
      </c>
      <c r="G13" s="81">
        <f t="shared" si="1"/>
        <v>4.8611111111110938E-3</v>
      </c>
      <c r="H13" s="37">
        <v>24</v>
      </c>
      <c r="I13" s="12" t="s">
        <v>122</v>
      </c>
      <c r="J13" s="13"/>
      <c r="K13" s="13"/>
      <c r="L13" s="13"/>
      <c r="M13" s="13"/>
      <c r="N13" s="14"/>
      <c r="O13" s="38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 t="s">
        <v>122</v>
      </c>
      <c r="AC13" s="165" t="s">
        <v>300</v>
      </c>
    </row>
    <row r="14" spans="1:29" ht="15.75" x14ac:dyDescent="0.25">
      <c r="A14" s="37">
        <v>8</v>
      </c>
      <c r="B14" s="37">
        <v>334</v>
      </c>
      <c r="C14" s="38" t="s">
        <v>122</v>
      </c>
      <c r="D14" s="14"/>
      <c r="E14" s="81">
        <v>0.34861111111111109</v>
      </c>
      <c r="F14" s="81">
        <v>0.35555555555555557</v>
      </c>
      <c r="G14" s="81">
        <f t="shared" si="1"/>
        <v>6.9444444444444753E-3</v>
      </c>
      <c r="H14" s="37">
        <v>44</v>
      </c>
      <c r="I14" s="12" t="s">
        <v>122</v>
      </c>
      <c r="J14" s="13"/>
      <c r="K14" s="13"/>
      <c r="L14" s="13"/>
      <c r="M14" s="13"/>
      <c r="N14" s="14"/>
      <c r="O14" s="38"/>
      <c r="P14" s="13"/>
      <c r="Q14" s="13" t="s">
        <v>122</v>
      </c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 t="s">
        <v>301</v>
      </c>
    </row>
    <row r="15" spans="1:29" ht="15.75" x14ac:dyDescent="0.25">
      <c r="A15" s="37">
        <v>8</v>
      </c>
      <c r="B15" s="37">
        <v>335</v>
      </c>
      <c r="C15" s="38" t="s">
        <v>122</v>
      </c>
      <c r="D15" s="14"/>
      <c r="E15" s="81">
        <v>0.70902777777777781</v>
      </c>
      <c r="F15" s="81">
        <v>0.71319444444444446</v>
      </c>
      <c r="G15" s="81">
        <f t="shared" si="1"/>
        <v>4.1666666666666519E-3</v>
      </c>
      <c r="H15" s="37">
        <v>15</v>
      </c>
      <c r="I15" s="12"/>
      <c r="J15" s="13" t="s">
        <v>122</v>
      </c>
      <c r="K15" s="13"/>
      <c r="L15" s="13"/>
      <c r="M15" s="13"/>
      <c r="N15" s="14"/>
      <c r="O15" s="38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 t="s">
        <v>122</v>
      </c>
      <c r="AC15" s="144" t="s">
        <v>302</v>
      </c>
    </row>
    <row r="16" spans="1:29" ht="15.75" x14ac:dyDescent="0.25">
      <c r="A16" s="37">
        <v>8</v>
      </c>
      <c r="B16" s="37">
        <v>337</v>
      </c>
      <c r="C16" s="38" t="s">
        <v>122</v>
      </c>
      <c r="D16" s="14"/>
      <c r="E16" s="81">
        <v>0.72847222222222219</v>
      </c>
      <c r="F16" s="81">
        <v>0.73472222222222228</v>
      </c>
      <c r="G16" s="81">
        <f t="shared" si="1"/>
        <v>6.2500000000000888E-3</v>
      </c>
      <c r="H16" s="37">
        <v>58</v>
      </c>
      <c r="I16" s="12"/>
      <c r="J16" s="13"/>
      <c r="K16" s="13"/>
      <c r="L16" s="13" t="s">
        <v>122</v>
      </c>
      <c r="M16" s="13"/>
      <c r="N16" s="14"/>
      <c r="O16" s="38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 t="s">
        <v>122</v>
      </c>
      <c r="AC16" s="144" t="s">
        <v>305</v>
      </c>
    </row>
    <row r="17" spans="1:29" ht="15.75" x14ac:dyDescent="0.25">
      <c r="A17" s="37">
        <v>9</v>
      </c>
      <c r="B17" s="37">
        <v>339</v>
      </c>
      <c r="C17" s="38" t="s">
        <v>122</v>
      </c>
      <c r="D17" s="14"/>
      <c r="E17" s="81">
        <v>0.66666666666666663</v>
      </c>
      <c r="F17" s="81">
        <v>0.68055555555555558</v>
      </c>
      <c r="G17" s="81">
        <f t="shared" si="1"/>
        <v>1.3888888888888951E-2</v>
      </c>
      <c r="H17" s="37">
        <v>25</v>
      </c>
      <c r="I17" s="12"/>
      <c r="J17" s="13"/>
      <c r="K17" s="13" t="s">
        <v>122</v>
      </c>
      <c r="L17" s="13"/>
      <c r="M17" s="13"/>
      <c r="N17" s="14"/>
      <c r="O17" s="38" t="s">
        <v>122</v>
      </c>
      <c r="P17" s="13"/>
      <c r="Q17" s="13" t="s">
        <v>122</v>
      </c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 t="s">
        <v>306</v>
      </c>
    </row>
    <row r="18" spans="1:29" ht="15.75" x14ac:dyDescent="0.25">
      <c r="A18" s="37">
        <v>11</v>
      </c>
      <c r="B18" s="37">
        <v>340</v>
      </c>
      <c r="C18" s="38" t="s">
        <v>122</v>
      </c>
      <c r="D18" s="14"/>
      <c r="E18" s="81">
        <v>0.10416666666666667</v>
      </c>
      <c r="F18" s="81">
        <v>0.11180555555555556</v>
      </c>
      <c r="G18" s="81">
        <f t="shared" si="1"/>
        <v>7.6388888888888895E-3</v>
      </c>
      <c r="H18" s="37">
        <v>17</v>
      </c>
      <c r="I18" s="12"/>
      <c r="J18" s="13"/>
      <c r="K18" s="13"/>
      <c r="L18" s="13" t="s">
        <v>122</v>
      </c>
      <c r="M18" s="13"/>
      <c r="N18" s="14"/>
      <c r="O18" s="38"/>
      <c r="P18" s="13"/>
      <c r="Q18" s="13"/>
      <c r="R18" s="13"/>
      <c r="S18" s="13"/>
      <c r="T18" s="13"/>
      <c r="U18" s="13" t="s">
        <v>122</v>
      </c>
      <c r="V18" s="13"/>
      <c r="W18" s="13"/>
      <c r="X18" s="13"/>
      <c r="Y18" s="13"/>
      <c r="Z18" s="22"/>
      <c r="AA18" s="22"/>
      <c r="AB18" s="14"/>
      <c r="AC18" s="144" t="s">
        <v>307</v>
      </c>
    </row>
    <row r="19" spans="1:29" ht="15.75" x14ac:dyDescent="0.25">
      <c r="A19" s="37">
        <v>12</v>
      </c>
      <c r="B19" s="37">
        <v>341</v>
      </c>
      <c r="C19" s="38" t="s">
        <v>122</v>
      </c>
      <c r="D19" s="14"/>
      <c r="E19" s="81">
        <v>0.43194444444444446</v>
      </c>
      <c r="F19" s="81">
        <v>0.43472222222222223</v>
      </c>
      <c r="G19" s="81">
        <f t="shared" si="1"/>
        <v>2.7777777777777679E-3</v>
      </c>
      <c r="H19" s="37">
        <v>19</v>
      </c>
      <c r="I19" s="12" t="s">
        <v>122</v>
      </c>
      <c r="J19" s="13"/>
      <c r="K19" s="13"/>
      <c r="L19" s="13"/>
      <c r="M19" s="13"/>
      <c r="N19" s="14"/>
      <c r="O19" s="38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 t="s">
        <v>122</v>
      </c>
      <c r="AC19" s="144" t="s">
        <v>253</v>
      </c>
    </row>
    <row r="20" spans="1:29" ht="15.75" x14ac:dyDescent="0.25">
      <c r="A20" s="37">
        <v>14</v>
      </c>
      <c r="B20" s="37">
        <v>344</v>
      </c>
      <c r="C20" s="38" t="s">
        <v>122</v>
      </c>
      <c r="D20" s="14"/>
      <c r="E20" s="81">
        <v>1.1111111111111112E-2</v>
      </c>
      <c r="F20" s="81">
        <v>1.6666666666666666E-2</v>
      </c>
      <c r="G20" s="81">
        <f t="shared" si="1"/>
        <v>5.5555555555555549E-3</v>
      </c>
      <c r="H20" s="37">
        <v>49</v>
      </c>
      <c r="I20" s="12" t="s">
        <v>122</v>
      </c>
      <c r="J20" s="13"/>
      <c r="K20" s="13"/>
      <c r="L20" s="13"/>
      <c r="M20" s="13"/>
      <c r="N20" s="14"/>
      <c r="O20" s="38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 t="s">
        <v>122</v>
      </c>
      <c r="AC20" s="144" t="s">
        <v>309</v>
      </c>
    </row>
    <row r="21" spans="1:29" ht="15.75" x14ac:dyDescent="0.25">
      <c r="A21" s="37">
        <v>14</v>
      </c>
      <c r="B21" s="37">
        <v>345</v>
      </c>
      <c r="C21" s="38" t="s">
        <v>122</v>
      </c>
      <c r="D21" s="14"/>
      <c r="E21" s="81">
        <v>0.41388888888888886</v>
      </c>
      <c r="F21" s="81">
        <v>0.41805555555555557</v>
      </c>
      <c r="G21" s="81">
        <f t="shared" si="1"/>
        <v>4.1666666666667074E-3</v>
      </c>
      <c r="H21" s="37">
        <v>37</v>
      </c>
      <c r="I21" s="12"/>
      <c r="J21" s="13"/>
      <c r="K21" s="13"/>
      <c r="L21" s="13" t="s">
        <v>122</v>
      </c>
      <c r="M21" s="13"/>
      <c r="N21" s="14"/>
      <c r="O21" s="38"/>
      <c r="P21" s="13"/>
      <c r="Q21" s="13"/>
      <c r="R21" s="13"/>
      <c r="S21" s="13"/>
      <c r="T21" s="13" t="s">
        <v>122</v>
      </c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>
        <v>14</v>
      </c>
      <c r="B22" s="37">
        <v>346</v>
      </c>
      <c r="C22" s="38" t="s">
        <v>122</v>
      </c>
      <c r="D22" s="14"/>
      <c r="E22" s="81">
        <v>0.51875000000000004</v>
      </c>
      <c r="F22" s="81">
        <v>0.52013888888888893</v>
      </c>
      <c r="G22" s="81">
        <f t="shared" si="1"/>
        <v>1.388888888888884E-3</v>
      </c>
      <c r="H22" s="37">
        <v>28</v>
      </c>
      <c r="I22" s="12" t="s">
        <v>122</v>
      </c>
      <c r="J22" s="13"/>
      <c r="K22" s="13"/>
      <c r="L22" s="13"/>
      <c r="M22" s="13"/>
      <c r="N22" s="14"/>
      <c r="O22" s="38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 t="s">
        <v>122</v>
      </c>
      <c r="AA22" s="22"/>
      <c r="AB22" s="14"/>
      <c r="AC22" s="144"/>
    </row>
    <row r="23" spans="1:29" ht="15.75" x14ac:dyDescent="0.25">
      <c r="A23" s="37">
        <v>14</v>
      </c>
      <c r="B23" s="37">
        <v>347</v>
      </c>
      <c r="C23" s="38" t="s">
        <v>122</v>
      </c>
      <c r="D23" s="14"/>
      <c r="E23" s="81">
        <v>0.64861111111111114</v>
      </c>
      <c r="F23" s="81">
        <v>0.65069444444444446</v>
      </c>
      <c r="G23" s="81">
        <f t="shared" si="1"/>
        <v>2.0833333333333259E-3</v>
      </c>
      <c r="H23" s="37">
        <v>12</v>
      </c>
      <c r="I23" s="12" t="s">
        <v>122</v>
      </c>
      <c r="J23" s="13"/>
      <c r="K23" s="13"/>
      <c r="L23" s="13"/>
      <c r="M23" s="13"/>
      <c r="N23" s="14"/>
      <c r="O23" s="38"/>
      <c r="P23" s="13"/>
      <c r="Q23" s="13"/>
      <c r="R23" s="13"/>
      <c r="S23" s="13" t="s">
        <v>122</v>
      </c>
      <c r="T23" s="13"/>
      <c r="U23" s="13"/>
      <c r="V23" s="13"/>
      <c r="W23" s="13"/>
      <c r="X23" s="13"/>
      <c r="Y23" s="13"/>
      <c r="Z23" s="22"/>
      <c r="AA23" s="22"/>
      <c r="AB23" s="14"/>
      <c r="AC23" s="144" t="s">
        <v>310</v>
      </c>
    </row>
    <row r="24" spans="1:29" ht="15.75" x14ac:dyDescent="0.25">
      <c r="A24" s="37">
        <v>15</v>
      </c>
      <c r="B24" s="37">
        <v>348</v>
      </c>
      <c r="C24" s="38" t="s">
        <v>122</v>
      </c>
      <c r="D24" s="14"/>
      <c r="E24" s="81">
        <v>0.59652777777777777</v>
      </c>
      <c r="F24" s="81">
        <v>0.6020833333333333</v>
      </c>
      <c r="G24" s="81">
        <f t="shared" si="1"/>
        <v>5.5555555555555358E-3</v>
      </c>
      <c r="H24" s="37">
        <v>25</v>
      </c>
      <c r="I24" s="12"/>
      <c r="J24" s="13"/>
      <c r="K24" s="13"/>
      <c r="L24" s="13" t="s">
        <v>122</v>
      </c>
      <c r="M24" s="13"/>
      <c r="N24" s="14"/>
      <c r="O24" s="38"/>
      <c r="P24" s="13"/>
      <c r="Q24" s="13" t="s">
        <v>122</v>
      </c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 t="s">
        <v>301</v>
      </c>
    </row>
    <row r="25" spans="1:29" ht="30.75" x14ac:dyDescent="0.25">
      <c r="A25" s="37">
        <v>15</v>
      </c>
      <c r="B25" s="37">
        <v>349</v>
      </c>
      <c r="C25" s="38" t="s">
        <v>122</v>
      </c>
      <c r="D25" s="14"/>
      <c r="E25" s="81">
        <v>0.73541666666666672</v>
      </c>
      <c r="F25" s="81">
        <v>0.73958333333333337</v>
      </c>
      <c r="G25" s="81">
        <f t="shared" si="1"/>
        <v>4.1666666666666519E-3</v>
      </c>
      <c r="H25" s="37">
        <v>28</v>
      </c>
      <c r="I25" s="12" t="s">
        <v>122</v>
      </c>
      <c r="J25" s="13"/>
      <c r="K25" s="13"/>
      <c r="L25" s="13"/>
      <c r="M25" s="13"/>
      <c r="N25" s="14"/>
      <c r="O25" s="38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 t="s">
        <v>122</v>
      </c>
      <c r="AC25" s="165" t="s">
        <v>311</v>
      </c>
    </row>
    <row r="26" spans="1:29" ht="15.75" x14ac:dyDescent="0.25">
      <c r="A26" s="37">
        <v>15</v>
      </c>
      <c r="B26" s="37">
        <v>350</v>
      </c>
      <c r="C26" s="38" t="s">
        <v>122</v>
      </c>
      <c r="D26" s="14"/>
      <c r="E26" s="81">
        <v>0.90347222222222223</v>
      </c>
      <c r="F26" s="81">
        <v>0.90625</v>
      </c>
      <c r="G26" s="81">
        <f t="shared" si="1"/>
        <v>2.7777777777777679E-3</v>
      </c>
      <c r="H26" s="37">
        <v>19</v>
      </c>
      <c r="I26" s="12" t="s">
        <v>122</v>
      </c>
      <c r="J26" s="13"/>
      <c r="K26" s="13"/>
      <c r="L26" s="13"/>
      <c r="M26" s="13"/>
      <c r="N26" s="14"/>
      <c r="O26" s="38" t="s">
        <v>122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30.75" x14ac:dyDescent="0.25">
      <c r="A27" s="37">
        <v>15</v>
      </c>
      <c r="B27" s="37">
        <v>351</v>
      </c>
      <c r="C27" s="38" t="s">
        <v>122</v>
      </c>
      <c r="D27" s="14"/>
      <c r="E27" s="81">
        <v>0.97430555555555554</v>
      </c>
      <c r="F27" s="81">
        <v>0.97916666666666663</v>
      </c>
      <c r="G27" s="81">
        <f t="shared" si="1"/>
        <v>4.8611111111110938E-3</v>
      </c>
      <c r="H27" s="37">
        <v>17</v>
      </c>
      <c r="I27" s="12" t="s">
        <v>122</v>
      </c>
      <c r="J27" s="13"/>
      <c r="K27" s="13"/>
      <c r="L27" s="13"/>
      <c r="M27" s="13"/>
      <c r="N27" s="14"/>
      <c r="O27" s="38"/>
      <c r="P27" s="13"/>
      <c r="Q27" s="13" t="s">
        <v>122</v>
      </c>
      <c r="R27" s="13"/>
      <c r="S27" s="13"/>
      <c r="T27" s="13"/>
      <c r="U27" s="13"/>
      <c r="V27" s="13"/>
      <c r="W27" s="13" t="s">
        <v>122</v>
      </c>
      <c r="X27" s="13"/>
      <c r="Y27" s="13"/>
      <c r="Z27" s="22"/>
      <c r="AA27" s="22"/>
      <c r="AB27" s="14"/>
      <c r="AC27" s="165" t="s">
        <v>312</v>
      </c>
    </row>
    <row r="28" spans="1:29" ht="15.75" x14ac:dyDescent="0.25">
      <c r="A28" s="37">
        <v>16</v>
      </c>
      <c r="B28" s="37">
        <v>352</v>
      </c>
      <c r="C28" s="38" t="s">
        <v>122</v>
      </c>
      <c r="D28" s="14"/>
      <c r="E28" s="81">
        <v>0.75694444444444442</v>
      </c>
      <c r="F28" s="81">
        <v>0.75902777777777775</v>
      </c>
      <c r="G28" s="81">
        <f t="shared" si="1"/>
        <v>2.0833333333333259E-3</v>
      </c>
      <c r="H28" s="37">
        <v>14</v>
      </c>
      <c r="I28" s="12" t="s">
        <v>122</v>
      </c>
      <c r="J28" s="13"/>
      <c r="K28" s="13"/>
      <c r="L28" s="13"/>
      <c r="M28" s="13"/>
      <c r="N28" s="14"/>
      <c r="O28" s="38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 t="s">
        <v>122</v>
      </c>
      <c r="AC28" s="165" t="s">
        <v>313</v>
      </c>
    </row>
    <row r="29" spans="1:29" ht="15.75" x14ac:dyDescent="0.25">
      <c r="A29" s="37">
        <v>17</v>
      </c>
      <c r="B29" s="37">
        <v>354</v>
      </c>
      <c r="C29" s="38" t="s">
        <v>122</v>
      </c>
      <c r="D29" s="14"/>
      <c r="E29" s="81">
        <v>0.43611111111111112</v>
      </c>
      <c r="F29" s="81">
        <v>0.44166666666666665</v>
      </c>
      <c r="G29" s="81">
        <f t="shared" si="1"/>
        <v>5.5555555555555358E-3</v>
      </c>
      <c r="H29" s="37">
        <v>25</v>
      </c>
      <c r="I29" s="12"/>
      <c r="J29" s="13"/>
      <c r="K29" s="13"/>
      <c r="L29" s="13" t="s">
        <v>122</v>
      </c>
      <c r="M29" s="13"/>
      <c r="N29" s="14"/>
      <c r="O29" s="38"/>
      <c r="P29" s="13"/>
      <c r="Q29" s="13"/>
      <c r="R29" s="13" t="s">
        <v>122</v>
      </c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65"/>
    </row>
    <row r="30" spans="1:29" ht="15.75" x14ac:dyDescent="0.25">
      <c r="A30" s="37">
        <v>17</v>
      </c>
      <c r="B30" s="37">
        <v>355</v>
      </c>
      <c r="C30" s="38" t="s">
        <v>122</v>
      </c>
      <c r="D30" s="14"/>
      <c r="E30" s="81">
        <v>0.65625</v>
      </c>
      <c r="F30" s="81">
        <v>0.65833333333333333</v>
      </c>
      <c r="G30" s="81">
        <f t="shared" si="1"/>
        <v>2.0833333333333259E-3</v>
      </c>
      <c r="H30" s="37">
        <v>15</v>
      </c>
      <c r="I30" s="12" t="s">
        <v>122</v>
      </c>
      <c r="J30" s="13"/>
      <c r="K30" s="13"/>
      <c r="L30" s="13"/>
      <c r="M30" s="13"/>
      <c r="N30" s="14"/>
      <c r="O30" s="38"/>
      <c r="P30" s="13"/>
      <c r="Q30" s="13"/>
      <c r="R30" s="13"/>
      <c r="S30" s="13"/>
      <c r="T30" s="13"/>
      <c r="U30" s="13" t="s">
        <v>122</v>
      </c>
      <c r="V30" s="13"/>
      <c r="W30" s="13"/>
      <c r="X30" s="13"/>
      <c r="Y30" s="13"/>
      <c r="Z30" s="22"/>
      <c r="AA30" s="22"/>
      <c r="AB30" s="14"/>
      <c r="AC30" s="165" t="s">
        <v>314</v>
      </c>
    </row>
    <row r="31" spans="1:29" ht="15.75" x14ac:dyDescent="0.25">
      <c r="A31" s="37">
        <v>17</v>
      </c>
      <c r="B31" s="37">
        <v>356</v>
      </c>
      <c r="C31" s="38" t="s">
        <v>122</v>
      </c>
      <c r="D31" s="14"/>
      <c r="E31" s="81">
        <v>0.95625000000000004</v>
      </c>
      <c r="F31" s="81">
        <v>0.96180555555555558</v>
      </c>
      <c r="G31" s="81">
        <f t="shared" si="1"/>
        <v>5.5555555555555358E-3</v>
      </c>
      <c r="H31" s="37">
        <v>22</v>
      </c>
      <c r="I31" s="12" t="s">
        <v>122</v>
      </c>
      <c r="J31" s="13"/>
      <c r="K31" s="13"/>
      <c r="L31" s="13"/>
      <c r="M31" s="13"/>
      <c r="N31" s="14"/>
      <c r="O31" s="38"/>
      <c r="P31" s="13"/>
      <c r="Q31" s="13"/>
      <c r="R31" s="13"/>
      <c r="S31" s="13" t="s">
        <v>122</v>
      </c>
      <c r="T31" s="13"/>
      <c r="U31" s="13"/>
      <c r="V31" s="13"/>
      <c r="W31" s="13"/>
      <c r="X31" s="13"/>
      <c r="Y31" s="13"/>
      <c r="Z31" s="22"/>
      <c r="AA31" s="22"/>
      <c r="AB31" s="14"/>
      <c r="AC31" s="165" t="s">
        <v>140</v>
      </c>
    </row>
    <row r="32" spans="1:29" ht="15.75" x14ac:dyDescent="0.25">
      <c r="A32" s="37">
        <v>18</v>
      </c>
      <c r="B32" s="37">
        <v>357</v>
      </c>
      <c r="C32" s="38" t="s">
        <v>122</v>
      </c>
      <c r="D32" s="14"/>
      <c r="E32" s="81">
        <v>7.9861111111111105E-2</v>
      </c>
      <c r="F32" s="81">
        <v>9.3055555555555558E-2</v>
      </c>
      <c r="G32" s="81">
        <f t="shared" si="1"/>
        <v>1.3194444444444453E-2</v>
      </c>
      <c r="H32" s="37">
        <v>63</v>
      </c>
      <c r="I32" s="12"/>
      <c r="J32" s="13"/>
      <c r="K32" s="13"/>
      <c r="L32" s="13" t="s">
        <v>122</v>
      </c>
      <c r="M32" s="13"/>
      <c r="N32" s="14"/>
      <c r="O32" s="38"/>
      <c r="P32" s="13"/>
      <c r="Q32" s="13"/>
      <c r="R32" s="13"/>
      <c r="S32" s="13"/>
      <c r="T32" s="13"/>
      <c r="U32" s="13"/>
      <c r="V32" s="13"/>
      <c r="W32" s="13" t="s">
        <v>122</v>
      </c>
      <c r="X32" s="13"/>
      <c r="Y32" s="13"/>
      <c r="Z32" s="22"/>
      <c r="AA32" s="22"/>
      <c r="AB32" s="14"/>
      <c r="AC32" s="165"/>
    </row>
    <row r="33" spans="1:29" ht="15.75" x14ac:dyDescent="0.25">
      <c r="A33" s="37">
        <v>19</v>
      </c>
      <c r="B33" s="37">
        <v>358</v>
      </c>
      <c r="C33" s="38" t="s">
        <v>122</v>
      </c>
      <c r="D33" s="14"/>
      <c r="E33" s="81">
        <v>0.4465277777777778</v>
      </c>
      <c r="F33" s="81">
        <v>0.45208333333333334</v>
      </c>
      <c r="G33" s="81">
        <f t="shared" si="1"/>
        <v>5.5555555555555358E-3</v>
      </c>
      <c r="H33" s="37">
        <v>82</v>
      </c>
      <c r="I33" s="12"/>
      <c r="J33" s="13"/>
      <c r="K33" s="13"/>
      <c r="L33" s="13" t="s">
        <v>122</v>
      </c>
      <c r="M33" s="13"/>
      <c r="N33" s="14"/>
      <c r="O33" s="38"/>
      <c r="P33" s="13"/>
      <c r="Q33" s="13"/>
      <c r="R33" s="13" t="s">
        <v>122</v>
      </c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65"/>
    </row>
    <row r="34" spans="1:29" ht="15.75" x14ac:dyDescent="0.25">
      <c r="A34" s="37">
        <v>20</v>
      </c>
      <c r="B34" s="37">
        <v>361</v>
      </c>
      <c r="C34" s="38" t="s">
        <v>122</v>
      </c>
      <c r="D34" s="14"/>
      <c r="E34" s="81">
        <v>1.5277777777777777E-2</v>
      </c>
      <c r="F34" s="81">
        <v>2.0833333333333332E-2</v>
      </c>
      <c r="G34" s="81">
        <f t="shared" si="1"/>
        <v>5.5555555555555549E-3</v>
      </c>
      <c r="H34" s="37">
        <v>13</v>
      </c>
      <c r="I34" s="12" t="s">
        <v>122</v>
      </c>
      <c r="J34" s="13"/>
      <c r="K34" s="13"/>
      <c r="L34" s="13"/>
      <c r="M34" s="13"/>
      <c r="N34" s="14"/>
      <c r="O34" s="38"/>
      <c r="P34" s="13"/>
      <c r="Q34" s="13"/>
      <c r="R34" s="13" t="s">
        <v>122</v>
      </c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65" t="s">
        <v>194</v>
      </c>
    </row>
    <row r="35" spans="1:29" ht="15.75" x14ac:dyDescent="0.25">
      <c r="A35" s="37">
        <v>20</v>
      </c>
      <c r="B35" s="37">
        <v>363</v>
      </c>
      <c r="C35" s="38" t="s">
        <v>122</v>
      </c>
      <c r="D35" s="14"/>
      <c r="E35" s="81">
        <v>0.55000000000000004</v>
      </c>
      <c r="F35" s="81">
        <v>0.55347222222222225</v>
      </c>
      <c r="G35" s="81">
        <f t="shared" si="1"/>
        <v>3.4722222222222099E-3</v>
      </c>
      <c r="H35" s="37">
        <v>21</v>
      </c>
      <c r="I35" s="12" t="s">
        <v>122</v>
      </c>
      <c r="J35" s="13"/>
      <c r="K35" s="13"/>
      <c r="L35" s="13"/>
      <c r="M35" s="13"/>
      <c r="N35" s="14"/>
      <c r="O35" s="38"/>
      <c r="P35" s="13"/>
      <c r="Q35" s="13"/>
      <c r="R35" s="13" t="s">
        <v>122</v>
      </c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65" t="s">
        <v>194</v>
      </c>
    </row>
    <row r="36" spans="1:29" ht="30.75" x14ac:dyDescent="0.25">
      <c r="A36" s="37">
        <v>22</v>
      </c>
      <c r="B36" s="37">
        <v>364</v>
      </c>
      <c r="C36" s="38" t="s">
        <v>122</v>
      </c>
      <c r="D36" s="14"/>
      <c r="E36" s="81">
        <v>0.58680555555555558</v>
      </c>
      <c r="F36" s="81">
        <v>0.59444444444444444</v>
      </c>
      <c r="G36" s="81">
        <f t="shared" si="1"/>
        <v>7.6388888888888618E-3</v>
      </c>
      <c r="H36" s="37">
        <v>71</v>
      </c>
      <c r="I36" s="12"/>
      <c r="J36" s="13"/>
      <c r="K36" s="13" t="s">
        <v>122</v>
      </c>
      <c r="L36" s="13"/>
      <c r="M36" s="13"/>
      <c r="N36" s="14"/>
      <c r="O36" s="38"/>
      <c r="P36" s="13"/>
      <c r="Q36" s="13"/>
      <c r="R36" s="13" t="s">
        <v>122</v>
      </c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65" t="s">
        <v>316</v>
      </c>
    </row>
    <row r="37" spans="1:29" ht="15.75" x14ac:dyDescent="0.25">
      <c r="A37" s="37">
        <v>22</v>
      </c>
      <c r="B37" s="37">
        <v>365</v>
      </c>
      <c r="C37" s="38" t="s">
        <v>122</v>
      </c>
      <c r="D37" s="14"/>
      <c r="E37" s="81">
        <v>0.86388888888888893</v>
      </c>
      <c r="F37" s="81">
        <v>0.87013888888888891</v>
      </c>
      <c r="G37" s="81">
        <f t="shared" si="1"/>
        <v>6.2499999999999778E-3</v>
      </c>
      <c r="H37" s="37">
        <v>50</v>
      </c>
      <c r="I37" s="12"/>
      <c r="J37" s="13"/>
      <c r="K37" s="13" t="s">
        <v>122</v>
      </c>
      <c r="L37" s="13"/>
      <c r="M37" s="13"/>
      <c r="N37" s="14"/>
      <c r="O37" s="38" t="s">
        <v>122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>
        <v>23</v>
      </c>
      <c r="B38" s="37">
        <v>366</v>
      </c>
      <c r="C38" s="38" t="s">
        <v>122</v>
      </c>
      <c r="D38" s="14"/>
      <c r="E38" s="81">
        <v>0.62361111111111112</v>
      </c>
      <c r="F38" s="81">
        <v>0.62986111111111109</v>
      </c>
      <c r="G38" s="81">
        <f t="shared" si="1"/>
        <v>6.2499999999999778E-3</v>
      </c>
      <c r="H38" s="37">
        <v>46</v>
      </c>
      <c r="I38" s="12"/>
      <c r="J38" s="13"/>
      <c r="K38" s="13"/>
      <c r="L38" s="13" t="s">
        <v>122</v>
      </c>
      <c r="M38" s="13"/>
      <c r="N38" s="14"/>
      <c r="O38" s="38"/>
      <c r="P38" s="13"/>
      <c r="Q38" s="13" t="s">
        <v>122</v>
      </c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 t="s">
        <v>317</v>
      </c>
    </row>
    <row r="39" spans="1:29" ht="15.75" x14ac:dyDescent="0.25">
      <c r="A39" s="37">
        <v>24</v>
      </c>
      <c r="B39" s="37">
        <v>368</v>
      </c>
      <c r="C39" s="38" t="s">
        <v>122</v>
      </c>
      <c r="D39" s="14"/>
      <c r="E39" s="81">
        <v>0.35</v>
      </c>
      <c r="F39" s="81">
        <v>0.3527777777777778</v>
      </c>
      <c r="G39" s="81">
        <f t="shared" si="1"/>
        <v>2.7777777777778234E-3</v>
      </c>
      <c r="H39" s="37">
        <v>17</v>
      </c>
      <c r="I39" s="12" t="s">
        <v>122</v>
      </c>
      <c r="J39" s="13"/>
      <c r="K39" s="13"/>
      <c r="L39" s="13"/>
      <c r="M39" s="13"/>
      <c r="N39" s="14"/>
      <c r="O39" s="38" t="s">
        <v>122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>
        <v>24</v>
      </c>
      <c r="B40" s="37">
        <v>369</v>
      </c>
      <c r="C40" s="38" t="s">
        <v>122</v>
      </c>
      <c r="D40" s="14"/>
      <c r="E40" s="81">
        <v>0.61458333333333337</v>
      </c>
      <c r="F40" s="81">
        <v>0.62638888888888888</v>
      </c>
      <c r="G40" s="81">
        <f t="shared" si="1"/>
        <v>1.1805555555555514E-2</v>
      </c>
      <c r="H40" s="37">
        <v>17</v>
      </c>
      <c r="I40" s="12"/>
      <c r="J40" s="13"/>
      <c r="K40" s="13" t="s">
        <v>122</v>
      </c>
      <c r="L40" s="13"/>
      <c r="M40" s="13"/>
      <c r="N40" s="14"/>
      <c r="O40" s="38"/>
      <c r="P40" s="13"/>
      <c r="Q40" s="13"/>
      <c r="R40" s="13"/>
      <c r="S40" s="13" t="s">
        <v>122</v>
      </c>
      <c r="T40" s="13"/>
      <c r="U40" s="13"/>
      <c r="V40" s="13"/>
      <c r="W40" s="13"/>
      <c r="X40" s="13"/>
      <c r="Y40" s="13"/>
      <c r="Z40" s="22"/>
      <c r="AA40" s="22"/>
      <c r="AB40" s="14"/>
      <c r="AC40" s="144" t="s">
        <v>140</v>
      </c>
    </row>
    <row r="41" spans="1:29" ht="15.75" x14ac:dyDescent="0.25">
      <c r="A41" s="37">
        <v>24</v>
      </c>
      <c r="B41" s="37">
        <v>370</v>
      </c>
      <c r="C41" s="38" t="s">
        <v>122</v>
      </c>
      <c r="D41" s="14"/>
      <c r="E41" s="81">
        <v>0.66388888888888886</v>
      </c>
      <c r="F41" s="81">
        <v>0.67013888888888884</v>
      </c>
      <c r="G41" s="81">
        <f t="shared" si="1"/>
        <v>6.2499999999999778E-3</v>
      </c>
      <c r="H41" s="37">
        <v>37</v>
      </c>
      <c r="I41" s="12"/>
      <c r="J41" s="13"/>
      <c r="K41" s="13"/>
      <c r="L41" s="13"/>
      <c r="M41" s="13" t="s">
        <v>122</v>
      </c>
      <c r="N41" s="14"/>
      <c r="O41" s="38"/>
      <c r="P41" s="13"/>
      <c r="Q41" s="13"/>
      <c r="R41" s="13"/>
      <c r="S41" s="13"/>
      <c r="T41" s="13"/>
      <c r="U41" s="13" t="s">
        <v>122</v>
      </c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>
        <v>26</v>
      </c>
      <c r="B42" s="37">
        <v>373</v>
      </c>
      <c r="C42" s="38" t="s">
        <v>122</v>
      </c>
      <c r="D42" s="14"/>
      <c r="E42" s="81">
        <v>0.31458333333333333</v>
      </c>
      <c r="F42" s="81">
        <v>0.31736111111111109</v>
      </c>
      <c r="G42" s="81">
        <f t="shared" si="1"/>
        <v>2.7777777777777679E-3</v>
      </c>
      <c r="H42" s="37">
        <v>32</v>
      </c>
      <c r="I42" s="12" t="s">
        <v>122</v>
      </c>
      <c r="J42" s="13"/>
      <c r="K42" s="13"/>
      <c r="L42" s="13"/>
      <c r="M42" s="13"/>
      <c r="N42" s="14"/>
      <c r="O42" s="38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 t="s">
        <v>122</v>
      </c>
      <c r="AC42" s="144" t="s">
        <v>318</v>
      </c>
    </row>
    <row r="43" spans="1:29" ht="15.75" x14ac:dyDescent="0.25">
      <c r="A43" s="37">
        <v>27</v>
      </c>
      <c r="B43" s="37">
        <v>374</v>
      </c>
      <c r="C43" s="38" t="s">
        <v>122</v>
      </c>
      <c r="D43" s="14"/>
      <c r="E43" s="81">
        <v>0.83958333333333335</v>
      </c>
      <c r="F43" s="81">
        <v>0.84305555555555556</v>
      </c>
      <c r="G43" s="81">
        <f t="shared" si="1"/>
        <v>3.4722222222222099E-3</v>
      </c>
      <c r="H43" s="37">
        <v>20</v>
      </c>
      <c r="I43" s="12" t="s">
        <v>122</v>
      </c>
      <c r="J43" s="13"/>
      <c r="K43" s="13"/>
      <c r="L43" s="13"/>
      <c r="M43" s="13"/>
      <c r="N43" s="14"/>
      <c r="O43" s="38"/>
      <c r="P43" s="13"/>
      <c r="Q43" s="13"/>
      <c r="R43" s="13"/>
      <c r="S43" s="13" t="s">
        <v>122</v>
      </c>
      <c r="T43" s="13"/>
      <c r="U43" s="13"/>
      <c r="V43" s="13"/>
      <c r="W43" s="13"/>
      <c r="X43" s="13"/>
      <c r="Y43" s="13"/>
      <c r="Z43" s="22"/>
      <c r="AA43" s="22"/>
      <c r="AB43" s="14"/>
      <c r="AC43" s="144" t="s">
        <v>319</v>
      </c>
    </row>
    <row r="44" spans="1:29" ht="15.75" x14ac:dyDescent="0.25">
      <c r="A44" s="37">
        <v>29</v>
      </c>
      <c r="B44" s="37">
        <v>377</v>
      </c>
      <c r="C44" s="38" t="s">
        <v>122</v>
      </c>
      <c r="D44" s="14"/>
      <c r="E44" s="81">
        <v>0.37916666666666665</v>
      </c>
      <c r="F44" s="81">
        <v>0.38541666666666669</v>
      </c>
      <c r="G44" s="81">
        <f t="shared" si="1"/>
        <v>6.2500000000000333E-3</v>
      </c>
      <c r="H44" s="37">
        <v>34</v>
      </c>
      <c r="I44" s="129" t="s">
        <v>122</v>
      </c>
      <c r="J44" s="13"/>
      <c r="K44" s="13"/>
      <c r="L44" s="13"/>
      <c r="M44" s="13"/>
      <c r="N44" s="14"/>
      <c r="O44" s="38"/>
      <c r="P44" s="13"/>
      <c r="Q44" s="13"/>
      <c r="R44" s="13"/>
      <c r="S44" s="13" t="s">
        <v>122</v>
      </c>
      <c r="T44" s="13"/>
      <c r="U44" s="13"/>
      <c r="V44" s="13"/>
      <c r="W44" s="13"/>
      <c r="X44" s="13"/>
      <c r="Y44" s="13"/>
      <c r="Z44" s="22"/>
      <c r="AA44" s="22"/>
      <c r="AB44" s="14"/>
      <c r="AC44" s="144" t="s">
        <v>321</v>
      </c>
    </row>
    <row r="45" spans="1:29" ht="16.5" thickBot="1" x14ac:dyDescent="0.3">
      <c r="A45" s="37">
        <v>30</v>
      </c>
      <c r="B45" s="37">
        <v>379</v>
      </c>
      <c r="C45" s="38" t="s">
        <v>122</v>
      </c>
      <c r="D45" s="14"/>
      <c r="E45" s="81">
        <v>0.55555555555555558</v>
      </c>
      <c r="F45" s="81">
        <v>0</v>
      </c>
      <c r="G45" s="81">
        <v>0</v>
      </c>
      <c r="H45" s="217"/>
      <c r="I45" s="215"/>
      <c r="J45" s="18"/>
      <c r="K45" s="18"/>
      <c r="L45" s="18" t="s">
        <v>122</v>
      </c>
      <c r="M45" s="18"/>
      <c r="N45" s="17"/>
      <c r="O45" s="38"/>
      <c r="P45" s="13"/>
      <c r="Q45" s="13"/>
      <c r="R45" s="13"/>
      <c r="S45" s="13" t="s">
        <v>122</v>
      </c>
      <c r="T45" s="13"/>
      <c r="U45" s="13"/>
      <c r="V45" s="13"/>
      <c r="W45" s="13"/>
      <c r="X45" s="13"/>
      <c r="Y45" s="13"/>
      <c r="Z45" s="22"/>
      <c r="AA45" s="22"/>
      <c r="AB45" s="14"/>
      <c r="AC45" s="216" t="s">
        <v>322</v>
      </c>
    </row>
    <row r="46" spans="1:29" ht="16.5" thickBot="1" x14ac:dyDescent="0.3">
      <c r="A46" s="39">
        <f>COUNTA(A5:A45)</f>
        <v>41</v>
      </c>
      <c r="B46" s="39">
        <f>COUNTA(B5:B45)</f>
        <v>41</v>
      </c>
      <c r="C46" s="39">
        <f>COUNTA(C5:C45)</f>
        <v>41</v>
      </c>
      <c r="D46" s="39">
        <f>COUNTA(D5:D45)</f>
        <v>0</v>
      </c>
      <c r="E46" s="39"/>
      <c r="F46" s="39"/>
      <c r="G46" s="83">
        <f>AVERAGE(G5:G45)</f>
        <v>5.3014905149051496E-3</v>
      </c>
      <c r="H46" s="98">
        <f>SUM(H5:H45)/60</f>
        <v>19.7</v>
      </c>
      <c r="I46" s="218">
        <f t="shared" ref="I46:AB46" si="3">COUNTA(I5:I45)</f>
        <v>21</v>
      </c>
      <c r="J46" s="218">
        <f t="shared" si="3"/>
        <v>1</v>
      </c>
      <c r="K46" s="218">
        <f t="shared" si="3"/>
        <v>7</v>
      </c>
      <c r="L46" s="218">
        <f t="shared" si="3"/>
        <v>11</v>
      </c>
      <c r="M46" s="218">
        <f t="shared" si="3"/>
        <v>1</v>
      </c>
      <c r="N46" s="218">
        <f t="shared" si="3"/>
        <v>0</v>
      </c>
      <c r="O46" s="39">
        <f t="shared" si="3"/>
        <v>9</v>
      </c>
      <c r="P46" s="39">
        <f t="shared" si="3"/>
        <v>0</v>
      </c>
      <c r="Q46" s="39">
        <f t="shared" si="3"/>
        <v>8</v>
      </c>
      <c r="R46" s="39">
        <f t="shared" si="3"/>
        <v>5</v>
      </c>
      <c r="S46" s="39">
        <f t="shared" si="3"/>
        <v>6</v>
      </c>
      <c r="T46" s="39">
        <f t="shared" si="3"/>
        <v>2</v>
      </c>
      <c r="U46" s="39">
        <f t="shared" si="3"/>
        <v>3</v>
      </c>
      <c r="V46" s="39">
        <f t="shared" si="3"/>
        <v>0</v>
      </c>
      <c r="W46" s="39">
        <f t="shared" si="3"/>
        <v>2</v>
      </c>
      <c r="X46" s="39">
        <f t="shared" si="3"/>
        <v>0</v>
      </c>
      <c r="Y46" s="39">
        <f t="shared" si="3"/>
        <v>1</v>
      </c>
      <c r="Z46" s="39">
        <f t="shared" si="3"/>
        <v>1</v>
      </c>
      <c r="AA46" s="39">
        <f t="shared" si="3"/>
        <v>0</v>
      </c>
      <c r="AB46" s="39">
        <f t="shared" si="3"/>
        <v>9</v>
      </c>
      <c r="AC46" s="40"/>
    </row>
    <row r="47" spans="1:29" x14ac:dyDescent="0.25">
      <c r="A47" s="41"/>
      <c r="C47" s="20"/>
      <c r="D47" s="20"/>
      <c r="E47" s="20"/>
      <c r="F47" s="20"/>
      <c r="G47" s="20"/>
    </row>
    <row r="48" spans="1:29" x14ac:dyDescent="0.25">
      <c r="C48" s="20"/>
      <c r="D48" s="20"/>
      <c r="E48" s="20"/>
      <c r="F48" s="20"/>
      <c r="G48" s="20"/>
    </row>
    <row r="49" spans="3:8" ht="15.75" x14ac:dyDescent="0.25">
      <c r="C49" s="20"/>
      <c r="D49" s="20"/>
      <c r="E49" s="20"/>
      <c r="F49" s="20"/>
      <c r="G49" s="20"/>
      <c r="H49" s="111">
        <f>SUM(I46:N46)</f>
        <v>41</v>
      </c>
    </row>
    <row r="50" spans="3:8" ht="30" x14ac:dyDescent="0.25">
      <c r="C50" s="20"/>
      <c r="D50" s="20"/>
      <c r="E50" s="20" t="s">
        <v>78</v>
      </c>
      <c r="F50" s="210" t="s">
        <v>297</v>
      </c>
      <c r="G50" s="20"/>
    </row>
    <row r="51" spans="3:8" x14ac:dyDescent="0.25">
      <c r="C51" s="20"/>
      <c r="D51" t="s">
        <v>8</v>
      </c>
      <c r="E51" s="20">
        <v>21</v>
      </c>
      <c r="F51" s="204">
        <f>AVERAGE(G5,G6,G12,G13,G14,G19,G20,G22,G23,G25,G26,G27,G28,G30,G31,G34,G35,G39,G42,G43,G44,)</f>
        <v>3.851010101010102E-3</v>
      </c>
      <c r="G51" s="20"/>
    </row>
    <row r="52" spans="3:8" x14ac:dyDescent="0.25">
      <c r="C52" s="20"/>
      <c r="D52" t="s">
        <v>9</v>
      </c>
      <c r="E52" s="20">
        <v>1</v>
      </c>
      <c r="F52" s="204">
        <v>4.1666666666666666E-3</v>
      </c>
      <c r="G52" s="20"/>
    </row>
    <row r="53" spans="3:8" x14ac:dyDescent="0.25">
      <c r="C53" s="20"/>
      <c r="D53" t="s">
        <v>84</v>
      </c>
      <c r="E53" s="20">
        <v>7</v>
      </c>
      <c r="F53" s="204">
        <f>AVERAGE(G8,G9,G11,G17,G36,G37,G40,)</f>
        <v>7.638888888888893E-3</v>
      </c>
      <c r="G53" s="20"/>
    </row>
    <row r="54" spans="3:8" x14ac:dyDescent="0.25">
      <c r="C54" s="20"/>
      <c r="D54" t="s">
        <v>296</v>
      </c>
      <c r="E54" s="20">
        <v>11</v>
      </c>
      <c r="F54" s="204">
        <f>AVERAGE(G7,G10,G16,G18,G21,G24,G29,G32,G33,G38,)</f>
        <v>5.5555555555555584E-3</v>
      </c>
      <c r="G54" s="20"/>
    </row>
    <row r="55" spans="3:8" ht="15.75" thickBot="1" x14ac:dyDescent="0.3">
      <c r="C55" s="20"/>
      <c r="D55" s="211" t="s">
        <v>12</v>
      </c>
      <c r="E55" s="212">
        <v>1</v>
      </c>
      <c r="F55" s="213">
        <v>6.2500000000000003E-3</v>
      </c>
      <c r="G55" s="20"/>
    </row>
    <row r="56" spans="3:8" x14ac:dyDescent="0.25">
      <c r="C56" s="20"/>
      <c r="D56" s="20"/>
      <c r="E56" s="20">
        <f>SUM(E51:E55)</f>
        <v>41</v>
      </c>
      <c r="F56" s="204">
        <f>AVERAGE(F51:F55)</f>
        <v>5.4924242424242431E-3</v>
      </c>
      <c r="G56" s="20"/>
    </row>
    <row r="57" spans="3:8" x14ac:dyDescent="0.25">
      <c r="C57" s="20"/>
      <c r="D57" s="20"/>
      <c r="E57" s="20"/>
      <c r="F57" s="20"/>
      <c r="G57" s="20"/>
    </row>
    <row r="58" spans="3:8" x14ac:dyDescent="0.25">
      <c r="C58" s="20"/>
      <c r="D58" s="20"/>
      <c r="E58" s="20"/>
      <c r="F58" s="20"/>
      <c r="G58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5BB60-369D-4F68-8DE4-6B8F9F3F9576}">
  <sheetPr>
    <pageSetUpPr fitToPage="1"/>
  </sheetPr>
  <dimension ref="A1:Z34"/>
  <sheetViews>
    <sheetView workbookViewId="0">
      <pane ySplit="4" topLeftCell="A17" activePane="bottomLeft" state="frozen"/>
      <selection pane="bottomLeft" activeCell="I25" sqref="I25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7.28515625" customWidth="1"/>
  </cols>
  <sheetData>
    <row r="1" spans="1:26" ht="23.25" x14ac:dyDescent="0.35">
      <c r="A1" s="223" t="s">
        <v>109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SUM(C23)</f>
        <v>18</v>
      </c>
      <c r="D2" s="1">
        <f t="shared" si="0"/>
        <v>0</v>
      </c>
      <c r="E2" s="1"/>
      <c r="F2" s="1"/>
      <c r="G2" s="84">
        <f>SUM(G23)</f>
        <v>8.526234567901244E-3</v>
      </c>
      <c r="H2" s="91">
        <f>SUM(H23)</f>
        <v>11.016666666666667</v>
      </c>
      <c r="I2" s="1">
        <f t="shared" si="0"/>
        <v>5</v>
      </c>
      <c r="J2" s="1">
        <f t="shared" si="0"/>
        <v>1</v>
      </c>
      <c r="K2" s="1">
        <f t="shared" si="0"/>
        <v>7</v>
      </c>
      <c r="L2" s="1">
        <f t="shared" si="0"/>
        <v>4</v>
      </c>
      <c r="M2" s="1">
        <f t="shared" si="0"/>
        <v>1</v>
      </c>
      <c r="N2" s="1">
        <f t="shared" si="0"/>
        <v>0</v>
      </c>
      <c r="O2" s="1">
        <f t="shared" si="0"/>
        <v>1</v>
      </c>
      <c r="P2" s="1">
        <f t="shared" si="0"/>
        <v>1</v>
      </c>
      <c r="Q2" s="1">
        <f t="shared" si="0"/>
        <v>1</v>
      </c>
      <c r="R2" s="1">
        <f t="shared" si="0"/>
        <v>2</v>
      </c>
      <c r="S2" s="1">
        <f t="shared" si="0"/>
        <v>4</v>
      </c>
      <c r="T2" s="1">
        <f t="shared" si="0"/>
        <v>0</v>
      </c>
      <c r="U2" s="1">
        <f t="shared" si="0"/>
        <v>1</v>
      </c>
      <c r="V2" s="1">
        <f t="shared" si="0"/>
        <v>3</v>
      </c>
      <c r="W2" s="1">
        <f t="shared" si="0"/>
        <v>2</v>
      </c>
      <c r="X2" s="1">
        <f t="shared" si="0"/>
        <v>3</v>
      </c>
      <c r="Y2" s="1">
        <f t="shared" si="0"/>
        <v>2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131" t="s">
        <v>6</v>
      </c>
      <c r="E4" s="21" t="s">
        <v>63</v>
      </c>
      <c r="F4" s="21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1</v>
      </c>
      <c r="B5" s="9">
        <v>322</v>
      </c>
      <c r="C5" s="10" t="s">
        <v>122</v>
      </c>
      <c r="D5" s="36"/>
      <c r="E5" s="188">
        <v>0.86944444444444446</v>
      </c>
      <c r="F5" s="188">
        <v>0.87777777777777777</v>
      </c>
      <c r="G5" s="81">
        <f t="shared" ref="G5:G22" si="1">SUM(F5-E5)</f>
        <v>8.3333333333333037E-3</v>
      </c>
      <c r="H5" s="146">
        <v>53</v>
      </c>
      <c r="I5" s="34"/>
      <c r="J5" s="35"/>
      <c r="K5" s="35" t="s">
        <v>122</v>
      </c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11" t="s">
        <v>122</v>
      </c>
      <c r="Z5" s="15" t="s">
        <v>290</v>
      </c>
    </row>
    <row r="6" spans="1:26" ht="15.75" x14ac:dyDescent="0.25">
      <c r="A6" s="9">
        <v>6</v>
      </c>
      <c r="B6" s="9">
        <v>330</v>
      </c>
      <c r="C6" s="10" t="s">
        <v>122</v>
      </c>
      <c r="D6" s="36"/>
      <c r="E6" s="154">
        <v>0.42430555555555555</v>
      </c>
      <c r="F6" s="154">
        <v>0.43472222222222223</v>
      </c>
      <c r="G6" s="81">
        <f t="shared" si="1"/>
        <v>1.0416666666666685E-2</v>
      </c>
      <c r="H6" s="37">
        <v>19</v>
      </c>
      <c r="I6" s="38"/>
      <c r="J6" s="13"/>
      <c r="K6" s="13" t="s">
        <v>122</v>
      </c>
      <c r="L6" s="13"/>
      <c r="M6" s="13"/>
      <c r="N6" s="14"/>
      <c r="O6" s="12"/>
      <c r="P6" s="38"/>
      <c r="Q6" s="13"/>
      <c r="R6" s="13"/>
      <c r="S6" s="13" t="s">
        <v>122</v>
      </c>
      <c r="T6" s="13"/>
      <c r="U6" s="13"/>
      <c r="V6" s="13"/>
      <c r="W6" s="22"/>
      <c r="X6" s="22"/>
      <c r="Y6" s="14"/>
      <c r="Z6" s="164" t="s">
        <v>299</v>
      </c>
    </row>
    <row r="7" spans="1:26" ht="15.75" x14ac:dyDescent="0.25">
      <c r="A7" s="9">
        <v>6</v>
      </c>
      <c r="B7" s="9">
        <v>331</v>
      </c>
      <c r="C7" s="10" t="s">
        <v>122</v>
      </c>
      <c r="D7" s="36"/>
      <c r="E7" s="154">
        <v>0.92569444444444449</v>
      </c>
      <c r="F7" s="154">
        <v>0.93541666666666667</v>
      </c>
      <c r="G7" s="81">
        <f t="shared" si="1"/>
        <v>9.7222222222221877E-3</v>
      </c>
      <c r="H7" s="37">
        <v>65</v>
      </c>
      <c r="I7" s="38"/>
      <c r="J7" s="13"/>
      <c r="K7" s="13"/>
      <c r="L7" s="13" t="s">
        <v>122</v>
      </c>
      <c r="M7" s="13"/>
      <c r="N7" s="14"/>
      <c r="O7" s="12"/>
      <c r="P7" s="38"/>
      <c r="Q7" s="13" t="s">
        <v>122</v>
      </c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>
        <v>7</v>
      </c>
      <c r="B8" s="9">
        <v>332</v>
      </c>
      <c r="C8" s="10" t="s">
        <v>122</v>
      </c>
      <c r="D8" s="36"/>
      <c r="E8" s="154">
        <v>0.38611111111111113</v>
      </c>
      <c r="F8" s="154">
        <v>0.39305555555555555</v>
      </c>
      <c r="G8" s="81">
        <f t="shared" si="1"/>
        <v>6.9444444444444198E-3</v>
      </c>
      <c r="H8" s="37">
        <v>34</v>
      </c>
      <c r="I8" s="38"/>
      <c r="J8" s="13" t="s">
        <v>122</v>
      </c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 t="s">
        <v>122</v>
      </c>
      <c r="X8" s="22"/>
      <c r="Y8" s="14"/>
      <c r="Z8" s="164"/>
    </row>
    <row r="9" spans="1:26" ht="15.75" x14ac:dyDescent="0.25">
      <c r="A9" s="9">
        <v>8</v>
      </c>
      <c r="B9" s="9">
        <v>336</v>
      </c>
      <c r="C9" s="10" t="s">
        <v>122</v>
      </c>
      <c r="D9" s="36"/>
      <c r="E9" s="154">
        <v>0.71736111111111112</v>
      </c>
      <c r="F9" s="154">
        <v>0.72361111111111109</v>
      </c>
      <c r="G9" s="81">
        <f t="shared" si="1"/>
        <v>6.2499999999999778E-3</v>
      </c>
      <c r="H9" s="37">
        <v>27</v>
      </c>
      <c r="I9" s="38" t="s">
        <v>122</v>
      </c>
      <c r="J9" s="13"/>
      <c r="K9" s="13"/>
      <c r="L9" s="13"/>
      <c r="M9" s="13"/>
      <c r="N9" s="14"/>
      <c r="O9" s="12"/>
      <c r="P9" s="38"/>
      <c r="Q9" s="13"/>
      <c r="R9" s="13"/>
      <c r="S9" s="13" t="s">
        <v>122</v>
      </c>
      <c r="T9" s="13"/>
      <c r="U9" s="13"/>
      <c r="V9" s="13"/>
      <c r="W9" s="22"/>
      <c r="X9" s="22"/>
      <c r="Y9" s="14"/>
      <c r="Z9" s="164" t="s">
        <v>303</v>
      </c>
    </row>
    <row r="10" spans="1:26" ht="30.75" x14ac:dyDescent="0.25">
      <c r="A10" s="9">
        <v>9</v>
      </c>
      <c r="B10" s="9">
        <v>338</v>
      </c>
      <c r="C10" s="10" t="s">
        <v>122</v>
      </c>
      <c r="D10" s="36"/>
      <c r="E10" s="154">
        <v>0.57847222222222228</v>
      </c>
      <c r="F10" s="154"/>
      <c r="G10" s="81">
        <v>0</v>
      </c>
      <c r="H10" s="37"/>
      <c r="I10" s="38"/>
      <c r="J10" s="13"/>
      <c r="K10" s="13" t="s">
        <v>122</v>
      </c>
      <c r="L10" s="13"/>
      <c r="M10" s="13"/>
      <c r="N10" s="14"/>
      <c r="O10" s="12"/>
      <c r="P10" s="38"/>
      <c r="Q10" s="13"/>
      <c r="R10" s="13"/>
      <c r="S10" s="13" t="s">
        <v>122</v>
      </c>
      <c r="T10" s="13"/>
      <c r="U10" s="13" t="s">
        <v>122</v>
      </c>
      <c r="V10" s="13"/>
      <c r="W10" s="22"/>
      <c r="X10" s="22"/>
      <c r="Y10" s="14"/>
      <c r="Z10" s="164" t="s">
        <v>304</v>
      </c>
    </row>
    <row r="11" spans="1:26" ht="15.75" x14ac:dyDescent="0.25">
      <c r="A11" s="9">
        <v>12</v>
      </c>
      <c r="B11" s="9">
        <v>342</v>
      </c>
      <c r="C11" s="10" t="s">
        <v>122</v>
      </c>
      <c r="D11" s="36"/>
      <c r="E11" s="154">
        <v>0.50972222222222219</v>
      </c>
      <c r="F11" s="154"/>
      <c r="G11" s="81">
        <v>0</v>
      </c>
      <c r="H11" s="37">
        <v>0</v>
      </c>
      <c r="I11" s="38"/>
      <c r="J11" s="13"/>
      <c r="K11" s="13" t="s">
        <v>122</v>
      </c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 t="s">
        <v>122</v>
      </c>
      <c r="Y11" s="14"/>
      <c r="Z11" s="164" t="s">
        <v>308</v>
      </c>
    </row>
    <row r="12" spans="1:26" ht="15.75" x14ac:dyDescent="0.25">
      <c r="A12" s="37">
        <v>13</v>
      </c>
      <c r="B12" s="37">
        <v>343</v>
      </c>
      <c r="C12" s="38" t="s">
        <v>122</v>
      </c>
      <c r="D12" s="22"/>
      <c r="E12" s="154">
        <v>0.31458333333333333</v>
      </c>
      <c r="F12" s="154">
        <v>0.3215277777777778</v>
      </c>
      <c r="G12" s="81">
        <f t="shared" si="1"/>
        <v>6.9444444444444753E-3</v>
      </c>
      <c r="H12" s="37">
        <v>38</v>
      </c>
      <c r="I12" s="38"/>
      <c r="J12" s="13"/>
      <c r="K12" s="13"/>
      <c r="L12" s="13" t="s">
        <v>122</v>
      </c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 t="s">
        <v>122</v>
      </c>
      <c r="Y12" s="14"/>
      <c r="Z12" s="15"/>
    </row>
    <row r="13" spans="1:26" ht="15.75" x14ac:dyDescent="0.25">
      <c r="A13" s="9">
        <v>14</v>
      </c>
      <c r="B13" s="9">
        <v>353</v>
      </c>
      <c r="C13" s="10" t="s">
        <v>122</v>
      </c>
      <c r="D13" s="36"/>
      <c r="E13" s="154">
        <v>0.7944444444444444</v>
      </c>
      <c r="F13" s="154">
        <v>0.80486111111111114</v>
      </c>
      <c r="G13" s="81">
        <f t="shared" si="1"/>
        <v>1.0416666666666741E-2</v>
      </c>
      <c r="H13" s="37">
        <v>30</v>
      </c>
      <c r="I13" s="38"/>
      <c r="J13" s="13"/>
      <c r="K13" s="13" t="s">
        <v>122</v>
      </c>
      <c r="L13" s="13"/>
      <c r="M13" s="13"/>
      <c r="N13" s="14"/>
      <c r="O13" s="12"/>
      <c r="P13" s="38"/>
      <c r="Q13" s="13"/>
      <c r="R13" s="13"/>
      <c r="S13" s="13" t="s">
        <v>122</v>
      </c>
      <c r="T13" s="13"/>
      <c r="U13" s="13"/>
      <c r="V13" s="13"/>
      <c r="W13" s="22"/>
      <c r="X13" s="22"/>
      <c r="Y13" s="14"/>
      <c r="Z13" s="164"/>
    </row>
    <row r="14" spans="1:26" ht="15.75" x14ac:dyDescent="0.25">
      <c r="A14" s="9">
        <v>19</v>
      </c>
      <c r="B14" s="9">
        <v>359</v>
      </c>
      <c r="C14" s="10" t="s">
        <v>122</v>
      </c>
      <c r="D14" s="36"/>
      <c r="E14" s="154">
        <v>0.53472222222222221</v>
      </c>
      <c r="F14" s="154">
        <v>0.5493055555555556</v>
      </c>
      <c r="G14" s="81">
        <f t="shared" si="1"/>
        <v>1.4583333333333393E-2</v>
      </c>
      <c r="H14" s="37">
        <v>51</v>
      </c>
      <c r="I14" s="38"/>
      <c r="J14" s="13"/>
      <c r="K14" s="13" t="s">
        <v>122</v>
      </c>
      <c r="L14" s="13"/>
      <c r="M14" s="13"/>
      <c r="N14" s="14"/>
      <c r="O14" s="12"/>
      <c r="P14" s="38" t="s">
        <v>122</v>
      </c>
      <c r="Q14" s="13"/>
      <c r="R14" s="13"/>
      <c r="S14" s="13"/>
      <c r="T14" s="13"/>
      <c r="U14" s="13"/>
      <c r="V14" s="13"/>
      <c r="W14" s="22"/>
      <c r="X14" s="22"/>
      <c r="Y14" s="14"/>
      <c r="Z14" s="164"/>
    </row>
    <row r="15" spans="1:26" ht="15.75" x14ac:dyDescent="0.25">
      <c r="A15" s="9">
        <v>19</v>
      </c>
      <c r="B15" s="9">
        <v>360</v>
      </c>
      <c r="C15" s="10" t="s">
        <v>122</v>
      </c>
      <c r="D15" s="36"/>
      <c r="E15" s="154">
        <v>0.57777777777777772</v>
      </c>
      <c r="F15" s="154">
        <v>0.58472222222222225</v>
      </c>
      <c r="G15" s="81">
        <f t="shared" si="1"/>
        <v>6.9444444444445308E-3</v>
      </c>
      <c r="H15" s="37">
        <v>38</v>
      </c>
      <c r="I15" s="38" t="s">
        <v>122</v>
      </c>
      <c r="J15" s="13"/>
      <c r="K15" s="13"/>
      <c r="L15" s="13"/>
      <c r="M15" s="13"/>
      <c r="N15" s="14"/>
      <c r="O15" s="12" t="s">
        <v>122</v>
      </c>
      <c r="P15" s="38"/>
      <c r="Q15" s="13"/>
      <c r="R15" s="13"/>
      <c r="S15" s="13"/>
      <c r="T15" s="13"/>
      <c r="U15" s="13"/>
      <c r="V15" s="13"/>
      <c r="W15" s="22"/>
      <c r="X15" s="22"/>
      <c r="Y15" s="14" t="s">
        <v>122</v>
      </c>
      <c r="Z15" s="15" t="s">
        <v>315</v>
      </c>
    </row>
    <row r="16" spans="1:26" ht="15.75" x14ac:dyDescent="0.25">
      <c r="A16" s="9">
        <v>20</v>
      </c>
      <c r="B16" s="9">
        <v>362</v>
      </c>
      <c r="C16" s="10" t="s">
        <v>122</v>
      </c>
      <c r="D16" s="36"/>
      <c r="E16" s="154">
        <v>0.38194444444444442</v>
      </c>
      <c r="F16" s="154">
        <v>0.4201388888888889</v>
      </c>
      <c r="G16" s="81">
        <f t="shared" si="1"/>
        <v>3.8194444444444475E-2</v>
      </c>
      <c r="H16" s="37">
        <v>66</v>
      </c>
      <c r="I16" s="38"/>
      <c r="J16" s="13"/>
      <c r="K16" s="13" t="s">
        <v>122</v>
      </c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 t="s">
        <v>122</v>
      </c>
      <c r="W16" s="22"/>
      <c r="X16" s="22"/>
      <c r="Y16" s="14"/>
      <c r="Z16" s="15"/>
    </row>
    <row r="17" spans="1:26" ht="15.75" x14ac:dyDescent="0.25">
      <c r="A17" s="9">
        <v>23</v>
      </c>
      <c r="B17" s="9">
        <v>367</v>
      </c>
      <c r="C17" s="10" t="s">
        <v>122</v>
      </c>
      <c r="D17" s="36"/>
      <c r="E17" s="154">
        <v>0.95486111111111116</v>
      </c>
      <c r="F17" s="154">
        <v>0.96319444444444446</v>
      </c>
      <c r="G17" s="81">
        <f t="shared" si="1"/>
        <v>8.3333333333333037E-3</v>
      </c>
      <c r="H17" s="37">
        <v>21</v>
      </c>
      <c r="I17" s="38"/>
      <c r="J17" s="13"/>
      <c r="K17" s="13"/>
      <c r="L17" s="13"/>
      <c r="M17" s="13" t="s">
        <v>122</v>
      </c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 t="s">
        <v>122</v>
      </c>
      <c r="Y17" s="14"/>
      <c r="Z17" s="15"/>
    </row>
    <row r="18" spans="1:26" ht="15.75" x14ac:dyDescent="0.25">
      <c r="A18" s="9">
        <v>25</v>
      </c>
      <c r="B18" s="9">
        <v>371</v>
      </c>
      <c r="C18" s="10" t="s">
        <v>122</v>
      </c>
      <c r="D18" s="36"/>
      <c r="E18" s="154">
        <v>0.30763888888888891</v>
      </c>
      <c r="F18" s="154">
        <v>0.31527777777777777</v>
      </c>
      <c r="G18" s="81">
        <f t="shared" si="1"/>
        <v>7.6388888888888618E-3</v>
      </c>
      <c r="H18" s="37">
        <v>41</v>
      </c>
      <c r="I18" s="38"/>
      <c r="J18" s="13"/>
      <c r="K18" s="13"/>
      <c r="L18" s="13" t="s">
        <v>122</v>
      </c>
      <c r="M18" s="13"/>
      <c r="N18" s="14"/>
      <c r="O18" s="12"/>
      <c r="P18" s="38"/>
      <c r="Q18" s="13"/>
      <c r="R18" s="13"/>
      <c r="S18" s="13"/>
      <c r="T18" s="13"/>
      <c r="U18" s="13"/>
      <c r="V18" s="13" t="s">
        <v>122</v>
      </c>
      <c r="W18" s="22"/>
      <c r="X18" s="22"/>
      <c r="Y18" s="14"/>
      <c r="Z18" s="15"/>
    </row>
    <row r="19" spans="1:26" ht="15.75" x14ac:dyDescent="0.25">
      <c r="A19" s="9">
        <v>25</v>
      </c>
      <c r="B19" s="9">
        <v>372</v>
      </c>
      <c r="C19" s="10" t="s">
        <v>122</v>
      </c>
      <c r="D19" s="36"/>
      <c r="E19" s="154">
        <v>0.70277777777777772</v>
      </c>
      <c r="F19" s="154">
        <v>0.70763888888888893</v>
      </c>
      <c r="G19" s="81">
        <f t="shared" si="1"/>
        <v>4.8611111111112049E-3</v>
      </c>
      <c r="H19" s="37">
        <v>31</v>
      </c>
      <c r="I19" s="38" t="s">
        <v>122</v>
      </c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 t="s">
        <v>122</v>
      </c>
      <c r="X19" s="22"/>
      <c r="Y19" s="14"/>
      <c r="Z19" s="15"/>
    </row>
    <row r="20" spans="1:26" ht="15.75" x14ac:dyDescent="0.25">
      <c r="A20" s="9">
        <v>27</v>
      </c>
      <c r="B20" s="9">
        <v>375</v>
      </c>
      <c r="C20" s="10" t="s">
        <v>122</v>
      </c>
      <c r="D20" s="36"/>
      <c r="E20" s="154">
        <v>0.86944444444444446</v>
      </c>
      <c r="F20" s="154">
        <v>0.875</v>
      </c>
      <c r="G20" s="81">
        <f t="shared" si="1"/>
        <v>5.5555555555555358E-3</v>
      </c>
      <c r="H20" s="37">
        <v>37</v>
      </c>
      <c r="I20" s="38" t="s">
        <v>122</v>
      </c>
      <c r="J20" s="13"/>
      <c r="K20" s="13"/>
      <c r="L20" s="13"/>
      <c r="M20" s="13"/>
      <c r="N20" s="14"/>
      <c r="O20" s="12"/>
      <c r="P20" s="38"/>
      <c r="Q20" s="13"/>
      <c r="R20" s="13" t="s">
        <v>122</v>
      </c>
      <c r="S20" s="13"/>
      <c r="T20" s="13"/>
      <c r="U20" s="13"/>
      <c r="V20" s="13"/>
      <c r="W20" s="22"/>
      <c r="X20" s="22"/>
      <c r="Y20" s="14"/>
      <c r="Z20" s="15" t="s">
        <v>320</v>
      </c>
    </row>
    <row r="21" spans="1:26" ht="15.75" x14ac:dyDescent="0.25">
      <c r="A21" s="9">
        <v>28</v>
      </c>
      <c r="B21" s="9">
        <v>376</v>
      </c>
      <c r="C21" s="10" t="s">
        <v>122</v>
      </c>
      <c r="D21" s="36"/>
      <c r="E21" s="154">
        <v>0.35208333333333336</v>
      </c>
      <c r="F21" s="154">
        <v>0.35625000000000001</v>
      </c>
      <c r="G21" s="81">
        <f t="shared" si="1"/>
        <v>4.1666666666666519E-3</v>
      </c>
      <c r="H21" s="37">
        <v>57</v>
      </c>
      <c r="I21" s="38" t="s">
        <v>122</v>
      </c>
      <c r="J21" s="13"/>
      <c r="K21" s="13"/>
      <c r="L21" s="13"/>
      <c r="M21" s="13"/>
      <c r="N21" s="14"/>
      <c r="O21" s="12"/>
      <c r="P21" s="38"/>
      <c r="Q21" s="13"/>
      <c r="R21" s="13" t="s">
        <v>122</v>
      </c>
      <c r="S21" s="13"/>
      <c r="T21" s="13"/>
      <c r="U21" s="13"/>
      <c r="V21" s="13"/>
      <c r="W21" s="22"/>
      <c r="X21" s="22"/>
      <c r="Y21" s="14"/>
      <c r="Z21" s="15"/>
    </row>
    <row r="22" spans="1:26" ht="16.5" thickBot="1" x14ac:dyDescent="0.3">
      <c r="A22" s="9">
        <v>29</v>
      </c>
      <c r="B22" s="9">
        <v>378</v>
      </c>
      <c r="C22" s="10" t="s">
        <v>122</v>
      </c>
      <c r="D22" s="36"/>
      <c r="E22" s="154">
        <v>0.78819444444444442</v>
      </c>
      <c r="F22" s="154">
        <v>0.79236111111111107</v>
      </c>
      <c r="G22" s="81">
        <f t="shared" si="1"/>
        <v>4.1666666666666519E-3</v>
      </c>
      <c r="H22" s="37">
        <v>53</v>
      </c>
      <c r="I22" s="38"/>
      <c r="J22" s="13"/>
      <c r="K22" s="13"/>
      <c r="L22" s="13" t="s">
        <v>122</v>
      </c>
      <c r="M22" s="13"/>
      <c r="N22" s="14"/>
      <c r="O22" s="12"/>
      <c r="P22" s="38"/>
      <c r="Q22" s="13"/>
      <c r="R22" s="13"/>
      <c r="S22" s="13"/>
      <c r="T22" s="13"/>
      <c r="U22" s="13"/>
      <c r="V22" s="13" t="s">
        <v>122</v>
      </c>
      <c r="W22" s="22"/>
      <c r="X22" s="22"/>
      <c r="Y22" s="14"/>
      <c r="Z22" s="15"/>
    </row>
    <row r="23" spans="1:26" ht="16.5" thickBot="1" x14ac:dyDescent="0.3">
      <c r="A23" s="19">
        <f>COUNTA(A5:A22)</f>
        <v>18</v>
      </c>
      <c r="B23" s="19">
        <f>COUNTA(B5:B22)</f>
        <v>18</v>
      </c>
      <c r="C23" s="19">
        <f>COUNTA(C5:C22)</f>
        <v>18</v>
      </c>
      <c r="D23" s="19">
        <f>COUNTA(D5:D22)</f>
        <v>0</v>
      </c>
      <c r="E23" s="19"/>
      <c r="F23" s="19"/>
      <c r="G23" s="87">
        <f>AVERAGE(G5:G22)</f>
        <v>8.526234567901244E-3</v>
      </c>
      <c r="H23" s="99">
        <f>SUM(H5:H22)/60</f>
        <v>11.016666666666667</v>
      </c>
      <c r="I23" s="19">
        <f t="shared" ref="I23:Y23" si="2">COUNTA(I5:I22)</f>
        <v>5</v>
      </c>
      <c r="J23" s="19">
        <f t="shared" si="2"/>
        <v>1</v>
      </c>
      <c r="K23" s="19">
        <f t="shared" si="2"/>
        <v>7</v>
      </c>
      <c r="L23" s="19">
        <f t="shared" si="2"/>
        <v>4</v>
      </c>
      <c r="M23" s="19">
        <f t="shared" si="2"/>
        <v>1</v>
      </c>
      <c r="N23" s="19">
        <f t="shared" si="2"/>
        <v>0</v>
      </c>
      <c r="O23" s="19">
        <f t="shared" si="2"/>
        <v>1</v>
      </c>
      <c r="P23" s="19">
        <f t="shared" si="2"/>
        <v>1</v>
      </c>
      <c r="Q23" s="19">
        <f t="shared" si="2"/>
        <v>1</v>
      </c>
      <c r="R23" s="19">
        <f t="shared" si="2"/>
        <v>2</v>
      </c>
      <c r="S23" s="19">
        <f t="shared" si="2"/>
        <v>4</v>
      </c>
      <c r="T23" s="19">
        <f t="shared" si="2"/>
        <v>0</v>
      </c>
      <c r="U23" s="19">
        <f t="shared" si="2"/>
        <v>1</v>
      </c>
      <c r="V23" s="19">
        <f t="shared" si="2"/>
        <v>3</v>
      </c>
      <c r="W23" s="19">
        <f t="shared" si="2"/>
        <v>2</v>
      </c>
      <c r="X23" s="19">
        <f t="shared" si="2"/>
        <v>3</v>
      </c>
      <c r="Y23" s="19">
        <f t="shared" si="2"/>
        <v>2</v>
      </c>
      <c r="Z23" s="19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ht="15.75" x14ac:dyDescent="0.25">
      <c r="C25" s="20"/>
      <c r="D25" s="20"/>
      <c r="E25" s="20"/>
      <c r="F25" s="20"/>
      <c r="G25" s="20"/>
      <c r="I25" s="111">
        <f>SUM(I23:N23)</f>
        <v>18</v>
      </c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ht="30.75" thickBot="1" x14ac:dyDescent="0.3">
      <c r="C27" s="20"/>
      <c r="D27" s="20"/>
      <c r="E27" s="212"/>
      <c r="F27" s="212" t="s">
        <v>298</v>
      </c>
      <c r="G27" s="214" t="s">
        <v>297</v>
      </c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t="s">
        <v>8</v>
      </c>
      <c r="F28" s="20">
        <v>5</v>
      </c>
      <c r="G28" s="204">
        <f>AVERAGE(G9,G15,G19,G20,G21,)</f>
        <v>4.6296296296296502E-3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t="s">
        <v>9</v>
      </c>
      <c r="F29" s="20">
        <v>1</v>
      </c>
      <c r="G29" s="204">
        <v>6.9444444444444441E-3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t="s">
        <v>84</v>
      </c>
      <c r="F30" s="20">
        <v>7</v>
      </c>
      <c r="G30" s="204">
        <f>AVERAGE(G5,G6,G10,G11,G13,G14,G16,)</f>
        <v>1.0243055555555575E-2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t="s">
        <v>296</v>
      </c>
      <c r="F31" s="20">
        <v>4</v>
      </c>
      <c r="G31" s="204">
        <f>AVERAGE(G7,G12,G18,G22)</f>
        <v>7.1180555555555441E-3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ht="15.75" thickBot="1" x14ac:dyDescent="0.3">
      <c r="C32" s="20"/>
      <c r="D32" s="20"/>
      <c r="E32" s="211" t="s">
        <v>12</v>
      </c>
      <c r="F32" s="212">
        <v>1</v>
      </c>
      <c r="G32" s="213">
        <v>8.3333333333333332E-3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3:25" x14ac:dyDescent="0.25">
      <c r="C33" s="20"/>
      <c r="D33" s="20"/>
      <c r="E33" s="20"/>
      <c r="F33" s="20">
        <f>SUM(F28:F32)</f>
        <v>18</v>
      </c>
      <c r="G33" s="204">
        <f>AVERAGE(G28:G32)</f>
        <v>7.4537037037037098E-3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3:25" x14ac:dyDescent="0.25">
      <c r="C34" s="20"/>
      <c r="D34" s="20"/>
      <c r="E34" s="20"/>
      <c r="F34" s="20"/>
      <c r="G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</sheetData>
  <mergeCells count="5">
    <mergeCell ref="A2:B2"/>
    <mergeCell ref="C3:D3"/>
    <mergeCell ref="I3:N3"/>
    <mergeCell ref="A1:Z1"/>
    <mergeCell ref="O3:Y3"/>
  </mergeCells>
  <pageMargins left="0.25" right="0.25" top="0.75" bottom="0.75" header="0.3" footer="0.3"/>
  <pageSetup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1956-422B-42FE-A508-255437FC7862}">
  <sheetPr>
    <pageSetUpPr fitToPage="1"/>
  </sheetPr>
  <dimension ref="A1:AC80"/>
  <sheetViews>
    <sheetView workbookViewId="0">
      <pane ySplit="4" topLeftCell="A52" activePane="bottomLeft" state="frozen"/>
      <selection pane="bottomLeft" activeCell="D72" sqref="D72:G78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.140625" customWidth="1"/>
    <col min="16" max="16" width="6.7109375" customWidth="1"/>
    <col min="23" max="23" width="9.85546875" customWidth="1"/>
    <col min="25" max="25" width="11.5703125" customWidth="1"/>
    <col min="26" max="27" width="10.7109375" customWidth="1"/>
    <col min="29" max="29" width="59.140625" customWidth="1"/>
  </cols>
  <sheetData>
    <row r="1" spans="1:29" ht="23.25" x14ac:dyDescent="0.35">
      <c r="B1" s="223" t="s">
        <v>110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SUM(C68)</f>
        <v>61</v>
      </c>
      <c r="D2" s="1">
        <f>SUM(D68)</f>
        <v>0</v>
      </c>
      <c r="E2" s="1"/>
      <c r="F2" s="1"/>
      <c r="G2" s="84">
        <f>SUM(G68)</f>
        <v>5.1036155202821868E-3</v>
      </c>
      <c r="H2" s="91">
        <f>SUM(H68)</f>
        <v>22.75</v>
      </c>
      <c r="I2" s="1">
        <f t="shared" ref="I2:AB2" si="0">SUM(I68)</f>
        <v>29</v>
      </c>
      <c r="J2" s="1">
        <f t="shared" si="0"/>
        <v>3</v>
      </c>
      <c r="K2" s="1">
        <f t="shared" si="0"/>
        <v>17</v>
      </c>
      <c r="L2" s="1">
        <f t="shared" si="0"/>
        <v>9</v>
      </c>
      <c r="M2" s="1">
        <f t="shared" si="0"/>
        <v>3</v>
      </c>
      <c r="N2" s="1">
        <f t="shared" si="0"/>
        <v>0</v>
      </c>
      <c r="O2" s="1">
        <f t="shared" si="0"/>
        <v>15</v>
      </c>
      <c r="P2" s="1">
        <f t="shared" si="0"/>
        <v>0</v>
      </c>
      <c r="Q2" s="1">
        <f t="shared" si="0"/>
        <v>10</v>
      </c>
      <c r="R2" s="1">
        <f t="shared" si="0"/>
        <v>3</v>
      </c>
      <c r="S2" s="1">
        <f t="shared" si="0"/>
        <v>7</v>
      </c>
      <c r="T2" s="1">
        <f t="shared" si="0"/>
        <v>2</v>
      </c>
      <c r="U2" s="1">
        <f t="shared" si="0"/>
        <v>2</v>
      </c>
      <c r="V2" s="1">
        <f t="shared" si="0"/>
        <v>4</v>
      </c>
      <c r="W2" s="1">
        <f t="shared" si="0"/>
        <v>3</v>
      </c>
      <c r="X2" s="1">
        <f t="shared" si="0"/>
        <v>2</v>
      </c>
      <c r="Y2" s="1">
        <f t="shared" si="0"/>
        <v>8</v>
      </c>
      <c r="Z2" s="1">
        <f t="shared" si="0"/>
        <v>0</v>
      </c>
      <c r="AA2" s="1">
        <f t="shared" si="0"/>
        <v>1</v>
      </c>
      <c r="AB2" s="1">
        <f t="shared" si="0"/>
        <v>10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69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380</v>
      </c>
      <c r="C5" s="38" t="s">
        <v>122</v>
      </c>
      <c r="D5" s="14"/>
      <c r="E5" s="81">
        <v>0.37222222222222223</v>
      </c>
      <c r="F5" s="81"/>
      <c r="G5" s="81">
        <v>0</v>
      </c>
      <c r="H5" s="37"/>
      <c r="I5" s="12" t="s">
        <v>122</v>
      </c>
      <c r="J5" s="13"/>
      <c r="K5" s="13"/>
      <c r="L5" s="13"/>
      <c r="M5" s="13"/>
      <c r="N5" s="13"/>
      <c r="O5" s="12"/>
      <c r="P5" s="13"/>
      <c r="Q5" s="13"/>
      <c r="R5" s="13"/>
      <c r="S5" s="13" t="s">
        <v>122</v>
      </c>
      <c r="T5" s="13"/>
      <c r="U5" s="13"/>
      <c r="V5" s="13"/>
      <c r="W5" s="13"/>
      <c r="X5" s="13"/>
      <c r="Y5" s="13" t="s">
        <v>122</v>
      </c>
      <c r="Z5" s="22"/>
      <c r="AA5" s="22"/>
      <c r="AB5" s="14"/>
      <c r="AC5" s="144" t="s">
        <v>326</v>
      </c>
    </row>
    <row r="6" spans="1:29" ht="15.75" x14ac:dyDescent="0.25">
      <c r="A6" s="37">
        <v>1</v>
      </c>
      <c r="B6" s="159">
        <v>382</v>
      </c>
      <c r="C6" s="38" t="s">
        <v>122</v>
      </c>
      <c r="D6" s="14"/>
      <c r="E6" s="81">
        <v>0.86041666666666672</v>
      </c>
      <c r="F6" s="81">
        <v>0.86458333333333337</v>
      </c>
      <c r="G6" s="81">
        <f t="shared" ref="G6:G67" si="1">SUM(F6-E6)</f>
        <v>4.1666666666666519E-3</v>
      </c>
      <c r="H6" s="37">
        <v>15</v>
      </c>
      <c r="I6" s="12" t="s">
        <v>122</v>
      </c>
      <c r="J6" s="13"/>
      <c r="K6" s="13"/>
      <c r="L6" s="13"/>
      <c r="M6" s="13"/>
      <c r="N6" s="13"/>
      <c r="O6" s="12" t="s">
        <v>122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>
        <v>2</v>
      </c>
      <c r="B7" s="37">
        <v>384</v>
      </c>
      <c r="C7" s="38" t="s">
        <v>122</v>
      </c>
      <c r="D7" s="14"/>
      <c r="E7" s="81">
        <v>0.68958333333333333</v>
      </c>
      <c r="F7" s="81"/>
      <c r="G7" s="81">
        <v>0</v>
      </c>
      <c r="H7" s="37"/>
      <c r="I7" s="12" t="s">
        <v>122</v>
      </c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 t="s">
        <v>122</v>
      </c>
      <c r="Z7" s="22"/>
      <c r="AA7" s="22"/>
      <c r="AB7" s="14"/>
      <c r="AC7" s="144" t="s">
        <v>325</v>
      </c>
    </row>
    <row r="8" spans="1:29" ht="15.75" x14ac:dyDescent="0.25">
      <c r="A8" s="37">
        <v>3</v>
      </c>
      <c r="B8" s="37">
        <v>385</v>
      </c>
      <c r="C8" s="38" t="s">
        <v>122</v>
      </c>
      <c r="D8" s="14"/>
      <c r="E8" s="81">
        <v>0.30972222222222223</v>
      </c>
      <c r="F8" s="81">
        <v>0.31319444444444444</v>
      </c>
      <c r="G8" s="81">
        <f t="shared" si="1"/>
        <v>3.4722222222222099E-3</v>
      </c>
      <c r="H8" s="37">
        <v>20</v>
      </c>
      <c r="I8" s="12" t="s">
        <v>122</v>
      </c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327</v>
      </c>
    </row>
    <row r="9" spans="1:29" ht="15.75" x14ac:dyDescent="0.25">
      <c r="A9" s="37">
        <v>3</v>
      </c>
      <c r="B9" s="37">
        <v>386</v>
      </c>
      <c r="C9" s="38" t="s">
        <v>122</v>
      </c>
      <c r="D9" s="14"/>
      <c r="E9" s="81">
        <v>0.61736111111111114</v>
      </c>
      <c r="F9" s="81">
        <v>0.63055555555555554</v>
      </c>
      <c r="G9" s="81">
        <f t="shared" si="1"/>
        <v>1.3194444444444398E-2</v>
      </c>
      <c r="H9" s="37">
        <v>22</v>
      </c>
      <c r="I9" s="12"/>
      <c r="J9" s="13"/>
      <c r="K9" s="13" t="s">
        <v>122</v>
      </c>
      <c r="L9" s="13"/>
      <c r="M9" s="13"/>
      <c r="N9" s="13"/>
      <c r="O9" s="12"/>
      <c r="P9" s="13"/>
      <c r="Q9" s="13"/>
      <c r="R9" s="13" t="s">
        <v>122</v>
      </c>
      <c r="S9" s="13"/>
      <c r="T9" s="13"/>
      <c r="U9" s="13"/>
      <c r="V9" s="13"/>
      <c r="W9" s="13"/>
      <c r="X9" s="13"/>
      <c r="Y9" s="13"/>
      <c r="Z9" s="22"/>
      <c r="AA9" s="22"/>
      <c r="AB9" s="14"/>
      <c r="AC9" s="144" t="s">
        <v>194</v>
      </c>
    </row>
    <row r="10" spans="1:29" ht="15.75" x14ac:dyDescent="0.25">
      <c r="A10" s="37">
        <v>4</v>
      </c>
      <c r="B10" s="37">
        <v>388</v>
      </c>
      <c r="C10" s="38" t="s">
        <v>122</v>
      </c>
      <c r="D10" s="14"/>
      <c r="E10" s="81">
        <v>0.66736111111111107</v>
      </c>
      <c r="F10" s="81">
        <v>0.67083333333333328</v>
      </c>
      <c r="G10" s="81">
        <f t="shared" si="1"/>
        <v>3.4722222222222099E-3</v>
      </c>
      <c r="H10" s="37">
        <v>7</v>
      </c>
      <c r="I10" s="12"/>
      <c r="J10" s="13" t="s">
        <v>122</v>
      </c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 t="s">
        <v>122</v>
      </c>
      <c r="W10" s="13"/>
      <c r="X10" s="13"/>
      <c r="Y10" s="13"/>
      <c r="Z10" s="22"/>
      <c r="AA10" s="22"/>
      <c r="AB10" s="14"/>
      <c r="AC10" s="144" t="s">
        <v>329</v>
      </c>
    </row>
    <row r="11" spans="1:29" ht="15.75" x14ac:dyDescent="0.25">
      <c r="A11" s="37">
        <v>4</v>
      </c>
      <c r="B11" s="37">
        <v>389</v>
      </c>
      <c r="C11" s="38" t="s">
        <v>122</v>
      </c>
      <c r="D11" s="14"/>
      <c r="E11" s="81">
        <v>0.84027777777777779</v>
      </c>
      <c r="F11" s="81">
        <v>0.84444444444444444</v>
      </c>
      <c r="G11" s="81">
        <f t="shared" si="1"/>
        <v>4.1666666666666519E-3</v>
      </c>
      <c r="H11" s="37">
        <v>24</v>
      </c>
      <c r="I11" s="12" t="s">
        <v>122</v>
      </c>
      <c r="J11" s="13"/>
      <c r="K11" s="13"/>
      <c r="L11" s="13"/>
      <c r="M11" s="13"/>
      <c r="N11" s="13"/>
      <c r="O11" s="12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65"/>
    </row>
    <row r="12" spans="1:29" ht="15.75" x14ac:dyDescent="0.25">
      <c r="A12" s="37">
        <v>4</v>
      </c>
      <c r="B12" s="37">
        <v>390</v>
      </c>
      <c r="C12" s="38" t="s">
        <v>122</v>
      </c>
      <c r="D12" s="14"/>
      <c r="E12" s="81">
        <v>0.96180555555555558</v>
      </c>
      <c r="F12" s="81"/>
      <c r="G12" s="81">
        <v>0</v>
      </c>
      <c r="H12" s="37"/>
      <c r="I12" s="12" t="s">
        <v>122</v>
      </c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 t="s">
        <v>122</v>
      </c>
      <c r="Z12" s="22"/>
      <c r="AA12" s="22"/>
      <c r="AB12" s="14"/>
      <c r="AC12" s="144" t="s">
        <v>330</v>
      </c>
    </row>
    <row r="13" spans="1:29" ht="15.75" x14ac:dyDescent="0.25">
      <c r="A13" s="37">
        <v>5</v>
      </c>
      <c r="B13" s="37">
        <v>391</v>
      </c>
      <c r="C13" s="38" t="s">
        <v>122</v>
      </c>
      <c r="D13" s="14"/>
      <c r="E13" s="81">
        <v>0.89097222222222228</v>
      </c>
      <c r="F13" s="81">
        <v>0.89444444444444449</v>
      </c>
      <c r="G13" s="81">
        <f t="shared" si="1"/>
        <v>3.4722222222222099E-3</v>
      </c>
      <c r="H13" s="37">
        <v>47</v>
      </c>
      <c r="I13" s="12" t="s">
        <v>122</v>
      </c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 t="s">
        <v>122</v>
      </c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>
        <v>7</v>
      </c>
      <c r="B14" s="37">
        <v>393</v>
      </c>
      <c r="C14" s="38" t="s">
        <v>122</v>
      </c>
      <c r="D14" s="14"/>
      <c r="E14" s="81">
        <v>0.40625</v>
      </c>
      <c r="F14" s="81">
        <v>0.40972222222222221</v>
      </c>
      <c r="G14" s="81">
        <f t="shared" si="1"/>
        <v>3.4722222222222099E-3</v>
      </c>
      <c r="H14" s="37">
        <v>27</v>
      </c>
      <c r="I14" s="12" t="s">
        <v>122</v>
      </c>
      <c r="J14" s="13"/>
      <c r="K14" s="13"/>
      <c r="L14" s="13"/>
      <c r="M14" s="13"/>
      <c r="N14" s="13"/>
      <c r="O14" s="12"/>
      <c r="P14" s="13"/>
      <c r="Q14" s="13"/>
      <c r="R14" s="13" t="s">
        <v>122</v>
      </c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>
        <v>8</v>
      </c>
      <c r="B15" s="37">
        <v>394</v>
      </c>
      <c r="C15" s="38" t="s">
        <v>122</v>
      </c>
      <c r="D15" s="14"/>
      <c r="E15" s="81">
        <v>0.1111111111111111</v>
      </c>
      <c r="F15" s="81">
        <v>0.12152777777777778</v>
      </c>
      <c r="G15" s="81">
        <f t="shared" si="1"/>
        <v>1.0416666666666671E-2</v>
      </c>
      <c r="H15" s="37">
        <v>28</v>
      </c>
      <c r="I15" s="12" t="s">
        <v>122</v>
      </c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 t="s">
        <v>122</v>
      </c>
      <c r="X15" s="13"/>
      <c r="Y15" s="13"/>
      <c r="Z15" s="22"/>
      <c r="AA15" s="22"/>
      <c r="AB15" s="14"/>
      <c r="AC15" s="144"/>
    </row>
    <row r="16" spans="1:29" ht="15.75" x14ac:dyDescent="0.25">
      <c r="A16" s="37">
        <v>8</v>
      </c>
      <c r="B16" s="37">
        <v>395</v>
      </c>
      <c r="C16" s="38" t="s">
        <v>122</v>
      </c>
      <c r="D16" s="14"/>
      <c r="E16" s="81">
        <v>0.40694444444444444</v>
      </c>
      <c r="F16" s="81">
        <v>0.41319444444444442</v>
      </c>
      <c r="G16" s="81">
        <f t="shared" si="1"/>
        <v>6.2499999999999778E-3</v>
      </c>
      <c r="H16" s="37">
        <v>30</v>
      </c>
      <c r="I16" s="12"/>
      <c r="J16" s="13"/>
      <c r="K16" s="13" t="s">
        <v>122</v>
      </c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 t="s">
        <v>122</v>
      </c>
      <c r="X16" s="13"/>
      <c r="Y16" s="13"/>
      <c r="Z16" s="22"/>
      <c r="AA16" s="22"/>
      <c r="AB16" s="14"/>
      <c r="AC16" s="144"/>
    </row>
    <row r="17" spans="1:29" ht="15.75" x14ac:dyDescent="0.25">
      <c r="A17" s="37">
        <v>8</v>
      </c>
      <c r="B17" s="37">
        <v>396</v>
      </c>
      <c r="C17" s="38" t="s">
        <v>122</v>
      </c>
      <c r="D17" s="14"/>
      <c r="E17" s="81">
        <v>0.48541666666666666</v>
      </c>
      <c r="F17" s="81">
        <v>0.49027777777777776</v>
      </c>
      <c r="G17" s="81">
        <f t="shared" si="1"/>
        <v>4.8611111111110938E-3</v>
      </c>
      <c r="H17" s="37">
        <v>30</v>
      </c>
      <c r="I17" s="12"/>
      <c r="J17" s="13"/>
      <c r="K17" s="13"/>
      <c r="L17" s="13" t="s">
        <v>122</v>
      </c>
      <c r="M17" s="13"/>
      <c r="N17" s="13"/>
      <c r="O17" s="12"/>
      <c r="P17" s="13"/>
      <c r="Q17" s="13"/>
      <c r="R17" s="13"/>
      <c r="S17" s="13" t="s">
        <v>122</v>
      </c>
      <c r="T17" s="13"/>
      <c r="U17" s="13"/>
      <c r="V17" s="13"/>
      <c r="W17" s="13"/>
      <c r="X17" s="13"/>
      <c r="Y17" s="13"/>
      <c r="Z17" s="22"/>
      <c r="AA17" s="22"/>
      <c r="AB17" s="14"/>
      <c r="AC17" s="144" t="s">
        <v>140</v>
      </c>
    </row>
    <row r="18" spans="1:29" ht="15.75" x14ac:dyDescent="0.25">
      <c r="A18" s="37">
        <v>9</v>
      </c>
      <c r="B18" s="37">
        <v>398</v>
      </c>
      <c r="C18" s="38" t="s">
        <v>122</v>
      </c>
      <c r="D18" s="14"/>
      <c r="E18" s="81">
        <v>5.1388888888888887E-2</v>
      </c>
      <c r="F18" s="81">
        <v>5.6250000000000001E-2</v>
      </c>
      <c r="G18" s="81">
        <f t="shared" si="1"/>
        <v>4.8611111111111147E-3</v>
      </c>
      <c r="H18" s="37">
        <v>16</v>
      </c>
      <c r="I18" s="12" t="s">
        <v>122</v>
      </c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 t="s">
        <v>122</v>
      </c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>
        <v>9</v>
      </c>
      <c r="B19" s="37">
        <v>400</v>
      </c>
      <c r="C19" s="38" t="s">
        <v>122</v>
      </c>
      <c r="D19" s="14"/>
      <c r="E19" s="81">
        <v>0.51597222222222228</v>
      </c>
      <c r="F19" s="81">
        <v>0.52847222222222223</v>
      </c>
      <c r="G19" s="81">
        <f t="shared" si="1"/>
        <v>1.2499999999999956E-2</v>
      </c>
      <c r="H19" s="37">
        <v>43</v>
      </c>
      <c r="I19" s="12"/>
      <c r="J19" s="13"/>
      <c r="K19" s="13" t="s">
        <v>122</v>
      </c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 t="s">
        <v>122</v>
      </c>
      <c r="Y19" s="13"/>
      <c r="Z19" s="22"/>
      <c r="AA19" s="22"/>
      <c r="AB19" s="14"/>
      <c r="AC19" s="144"/>
    </row>
    <row r="20" spans="1:29" ht="15.75" x14ac:dyDescent="0.25">
      <c r="A20" s="37">
        <v>10</v>
      </c>
      <c r="B20" s="37">
        <v>402</v>
      </c>
      <c r="C20" s="38" t="s">
        <v>122</v>
      </c>
      <c r="D20" s="14"/>
      <c r="E20" s="81">
        <v>0.39027777777777778</v>
      </c>
      <c r="F20" s="81">
        <v>0.39930555555555558</v>
      </c>
      <c r="G20" s="81">
        <f t="shared" si="1"/>
        <v>9.0277777777778012E-3</v>
      </c>
      <c r="H20" s="37">
        <v>33</v>
      </c>
      <c r="I20" s="12"/>
      <c r="J20" s="13"/>
      <c r="K20" s="13" t="s">
        <v>122</v>
      </c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 t="s">
        <v>122</v>
      </c>
      <c r="AC20" s="144" t="s">
        <v>333</v>
      </c>
    </row>
    <row r="21" spans="1:29" ht="15.75" x14ac:dyDescent="0.25">
      <c r="A21" s="37">
        <v>10</v>
      </c>
      <c r="B21" s="37">
        <v>403</v>
      </c>
      <c r="C21" s="38" t="s">
        <v>122</v>
      </c>
      <c r="D21" s="14"/>
      <c r="E21" s="81">
        <v>0.51875000000000004</v>
      </c>
      <c r="F21" s="81">
        <v>0.52986111111111112</v>
      </c>
      <c r="G21" s="81">
        <f t="shared" si="1"/>
        <v>1.1111111111111072E-2</v>
      </c>
      <c r="H21" s="37">
        <v>16</v>
      </c>
      <c r="I21" s="12"/>
      <c r="J21" s="13"/>
      <c r="K21" s="13" t="s">
        <v>122</v>
      </c>
      <c r="L21" s="13"/>
      <c r="M21" s="13"/>
      <c r="N21" s="13"/>
      <c r="O21" s="12"/>
      <c r="P21" s="13"/>
      <c r="Q21" s="13"/>
      <c r="R21" s="13"/>
      <c r="S21" s="13" t="s">
        <v>122</v>
      </c>
      <c r="T21" s="13"/>
      <c r="U21" s="13"/>
      <c r="V21" s="13"/>
      <c r="W21" s="13"/>
      <c r="X21" s="13"/>
      <c r="Y21" s="13"/>
      <c r="Z21" s="22"/>
      <c r="AA21" s="22"/>
      <c r="AB21" s="14"/>
      <c r="AC21" s="144" t="s">
        <v>140</v>
      </c>
    </row>
    <row r="22" spans="1:29" ht="15.75" x14ac:dyDescent="0.25">
      <c r="A22" s="37">
        <v>10</v>
      </c>
      <c r="B22" s="37">
        <v>404</v>
      </c>
      <c r="C22" s="199"/>
      <c r="D22" s="200"/>
      <c r="E22" s="201"/>
      <c r="F22" s="201"/>
      <c r="G22" s="201">
        <v>0</v>
      </c>
      <c r="H22" s="207"/>
      <c r="I22" s="255" t="s">
        <v>334</v>
      </c>
      <c r="J22" s="253"/>
      <c r="K22" s="253"/>
      <c r="L22" s="253"/>
      <c r="M22" s="253"/>
      <c r="N22" s="254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 t="s">
        <v>122</v>
      </c>
      <c r="Z22" s="22"/>
      <c r="AA22" s="22"/>
      <c r="AB22" s="14"/>
      <c r="AC22" s="144"/>
    </row>
    <row r="23" spans="1:29" ht="15.75" x14ac:dyDescent="0.25">
      <c r="A23" s="37">
        <v>10</v>
      </c>
      <c r="B23" s="37">
        <v>405</v>
      </c>
      <c r="C23" s="38" t="s">
        <v>122</v>
      </c>
      <c r="D23" s="14"/>
      <c r="E23" s="81">
        <v>0.68125000000000002</v>
      </c>
      <c r="F23" s="81">
        <v>0.6875</v>
      </c>
      <c r="G23" s="81">
        <f t="shared" si="1"/>
        <v>6.2499999999999778E-3</v>
      </c>
      <c r="H23" s="37">
        <v>42</v>
      </c>
      <c r="I23" s="12"/>
      <c r="J23" s="13" t="s">
        <v>122</v>
      </c>
      <c r="K23" s="13"/>
      <c r="L23" s="13"/>
      <c r="M23" s="13"/>
      <c r="N23" s="13"/>
      <c r="O23" s="12"/>
      <c r="P23" s="13"/>
      <c r="Q23" s="13"/>
      <c r="R23" s="13"/>
      <c r="S23" s="13" t="s">
        <v>122</v>
      </c>
      <c r="T23" s="13"/>
      <c r="U23" s="13"/>
      <c r="V23" s="13"/>
      <c r="W23" s="13"/>
      <c r="X23" s="13"/>
      <c r="Y23" s="13"/>
      <c r="Z23" s="22"/>
      <c r="AA23" s="22"/>
      <c r="AB23" s="14"/>
      <c r="AC23" s="144" t="s">
        <v>335</v>
      </c>
    </row>
    <row r="24" spans="1:29" ht="15.75" x14ac:dyDescent="0.25">
      <c r="A24" s="37">
        <v>11</v>
      </c>
      <c r="B24" s="37">
        <v>407</v>
      </c>
      <c r="C24" s="38" t="s">
        <v>122</v>
      </c>
      <c r="D24" s="14"/>
      <c r="E24" s="81">
        <v>0.47013888888888888</v>
      </c>
      <c r="F24" s="81"/>
      <c r="G24" s="81">
        <v>0</v>
      </c>
      <c r="H24" s="37"/>
      <c r="I24" s="12"/>
      <c r="J24" s="13"/>
      <c r="K24" s="13" t="s">
        <v>122</v>
      </c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 t="s">
        <v>122</v>
      </c>
      <c r="Z24" s="22"/>
      <c r="AA24" s="22"/>
      <c r="AB24" s="14"/>
      <c r="AC24" s="144"/>
    </row>
    <row r="25" spans="1:29" ht="15.75" x14ac:dyDescent="0.25">
      <c r="A25" s="37">
        <v>12</v>
      </c>
      <c r="B25" s="37">
        <v>409</v>
      </c>
      <c r="C25" s="199"/>
      <c r="D25" s="200"/>
      <c r="E25" s="201"/>
      <c r="F25" s="201"/>
      <c r="G25" s="201">
        <v>0</v>
      </c>
      <c r="H25" s="207"/>
      <c r="I25" s="255" t="s">
        <v>358</v>
      </c>
      <c r="J25" s="253"/>
      <c r="K25" s="253"/>
      <c r="L25" s="253"/>
      <c r="M25" s="253"/>
      <c r="N25" s="254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>
        <v>12</v>
      </c>
      <c r="B26" s="37">
        <v>410</v>
      </c>
      <c r="C26" s="38" t="s">
        <v>122</v>
      </c>
      <c r="D26" s="14"/>
      <c r="E26" s="81">
        <v>0.54722222222222228</v>
      </c>
      <c r="F26" s="81">
        <v>0.55208333333333337</v>
      </c>
      <c r="G26" s="81">
        <f t="shared" si="1"/>
        <v>4.8611111111110938E-3</v>
      </c>
      <c r="H26" s="37">
        <v>25</v>
      </c>
      <c r="I26" s="12"/>
      <c r="J26" s="13"/>
      <c r="K26" s="13"/>
      <c r="L26" s="13"/>
      <c r="M26" s="13" t="s">
        <v>122</v>
      </c>
      <c r="N26" s="13"/>
      <c r="O26" s="12" t="s">
        <v>122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>
        <v>13</v>
      </c>
      <c r="B27" s="37">
        <v>413</v>
      </c>
      <c r="C27" s="38" t="s">
        <v>122</v>
      </c>
      <c r="D27" s="14"/>
      <c r="E27" s="81">
        <v>0.78888888888888886</v>
      </c>
      <c r="F27" s="81">
        <v>0.79722222222222228</v>
      </c>
      <c r="G27" s="81">
        <f t="shared" si="1"/>
        <v>8.3333333333334147E-3</v>
      </c>
      <c r="H27" s="37">
        <v>29</v>
      </c>
      <c r="I27" s="12"/>
      <c r="J27" s="13"/>
      <c r="K27" s="13"/>
      <c r="L27" s="13" t="s">
        <v>122</v>
      </c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 t="s">
        <v>122</v>
      </c>
      <c r="AC27" s="144" t="s">
        <v>164</v>
      </c>
    </row>
    <row r="28" spans="1:29" ht="15.75" x14ac:dyDescent="0.25">
      <c r="A28" s="37">
        <v>13</v>
      </c>
      <c r="B28" s="37">
        <v>414</v>
      </c>
      <c r="C28" s="38" t="s">
        <v>122</v>
      </c>
      <c r="D28" s="14"/>
      <c r="E28" s="81">
        <v>0.82430555555555551</v>
      </c>
      <c r="F28" s="81">
        <v>0.83402777777777781</v>
      </c>
      <c r="G28" s="81">
        <f t="shared" si="1"/>
        <v>9.7222222222222987E-3</v>
      </c>
      <c r="H28" s="37">
        <v>29</v>
      </c>
      <c r="I28" s="12"/>
      <c r="J28" s="13"/>
      <c r="K28" s="13" t="s">
        <v>122</v>
      </c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 t="s">
        <v>122</v>
      </c>
      <c r="AB28" s="14"/>
      <c r="AC28" s="144" t="s">
        <v>337</v>
      </c>
    </row>
    <row r="29" spans="1:29" ht="15.75" x14ac:dyDescent="0.25">
      <c r="A29" s="37">
        <v>14</v>
      </c>
      <c r="B29" s="37">
        <v>415</v>
      </c>
      <c r="C29" s="38" t="s">
        <v>122</v>
      </c>
      <c r="D29" s="14"/>
      <c r="E29" s="81">
        <v>0.11527777777777778</v>
      </c>
      <c r="F29" s="81">
        <v>0.12638888888888888</v>
      </c>
      <c r="G29" s="81">
        <f t="shared" si="1"/>
        <v>1.1111111111111099E-2</v>
      </c>
      <c r="H29" s="37">
        <v>37</v>
      </c>
      <c r="I29" s="12"/>
      <c r="J29" s="13"/>
      <c r="K29" s="13" t="s">
        <v>122</v>
      </c>
      <c r="L29" s="13"/>
      <c r="M29" s="13"/>
      <c r="N29" s="13"/>
      <c r="O29" s="12" t="s">
        <v>122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>
        <v>14</v>
      </c>
      <c r="B30" s="37">
        <v>416</v>
      </c>
      <c r="C30" s="38" t="s">
        <v>122</v>
      </c>
      <c r="D30" s="14"/>
      <c r="E30" s="81">
        <v>0.57013888888888886</v>
      </c>
      <c r="F30" s="81">
        <v>0.57708333333333328</v>
      </c>
      <c r="G30" s="81">
        <f t="shared" si="1"/>
        <v>6.9444444444444198E-3</v>
      </c>
      <c r="H30" s="37">
        <v>30</v>
      </c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 t="s">
        <v>122</v>
      </c>
      <c r="T30" s="13"/>
      <c r="U30" s="13"/>
      <c r="V30" s="13"/>
      <c r="W30" s="13"/>
      <c r="X30" s="13"/>
      <c r="Y30" s="13"/>
      <c r="Z30" s="22"/>
      <c r="AA30" s="22"/>
      <c r="AB30" s="14"/>
      <c r="AC30" s="144" t="s">
        <v>338</v>
      </c>
    </row>
    <row r="31" spans="1:29" ht="15.75" x14ac:dyDescent="0.25">
      <c r="A31" s="37">
        <v>15</v>
      </c>
      <c r="B31" s="37">
        <v>417</v>
      </c>
      <c r="C31" s="38" t="s">
        <v>122</v>
      </c>
      <c r="D31" s="14"/>
      <c r="E31" s="81">
        <v>0.28194444444444444</v>
      </c>
      <c r="F31" s="81">
        <v>0.29097222222222224</v>
      </c>
      <c r="G31" s="81">
        <f t="shared" si="1"/>
        <v>9.0277777777778012E-3</v>
      </c>
      <c r="H31" s="37">
        <v>100</v>
      </c>
      <c r="I31" s="12"/>
      <c r="J31" s="13"/>
      <c r="K31" s="13"/>
      <c r="L31" s="13"/>
      <c r="M31" s="13"/>
      <c r="N31" s="13"/>
      <c r="O31" s="12" t="s">
        <v>122</v>
      </c>
      <c r="P31" s="13"/>
      <c r="Q31" s="13" t="s">
        <v>122</v>
      </c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65" t="s">
        <v>339</v>
      </c>
    </row>
    <row r="32" spans="1:29" ht="15.75" x14ac:dyDescent="0.25">
      <c r="A32" s="37">
        <v>15</v>
      </c>
      <c r="B32" s="37">
        <v>418</v>
      </c>
      <c r="C32" s="38" t="s">
        <v>122</v>
      </c>
      <c r="D32" s="14"/>
      <c r="E32" s="81">
        <v>0.38541666666666669</v>
      </c>
      <c r="F32" s="81">
        <v>0.38958333333333334</v>
      </c>
      <c r="G32" s="81">
        <f t="shared" si="1"/>
        <v>4.1666666666666519E-3</v>
      </c>
      <c r="H32" s="37">
        <v>5</v>
      </c>
      <c r="I32" s="12" t="s">
        <v>122</v>
      </c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 t="s">
        <v>122</v>
      </c>
      <c r="W32" s="13"/>
      <c r="X32" s="13"/>
      <c r="Y32" s="13"/>
      <c r="Z32" s="22"/>
      <c r="AA32" s="22"/>
      <c r="AB32" s="14"/>
      <c r="AC32" s="165"/>
    </row>
    <row r="33" spans="1:29" ht="15.75" x14ac:dyDescent="0.25">
      <c r="A33" s="37">
        <v>15</v>
      </c>
      <c r="B33" s="37">
        <v>419</v>
      </c>
      <c r="C33" s="38" t="s">
        <v>122</v>
      </c>
      <c r="D33" s="14"/>
      <c r="E33" s="81">
        <v>0.46180555555555558</v>
      </c>
      <c r="F33" s="81">
        <v>0.46458333333333335</v>
      </c>
      <c r="G33" s="81">
        <f t="shared" si="1"/>
        <v>2.7777777777777679E-3</v>
      </c>
      <c r="H33" s="37">
        <v>20</v>
      </c>
      <c r="I33" s="12" t="s">
        <v>122</v>
      </c>
      <c r="J33" s="13"/>
      <c r="K33" s="13"/>
      <c r="L33" s="13"/>
      <c r="M33" s="13"/>
      <c r="N33" s="13"/>
      <c r="O33" s="12" t="s">
        <v>122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65"/>
    </row>
    <row r="34" spans="1:29" ht="15.75" x14ac:dyDescent="0.25">
      <c r="A34" s="37">
        <v>15</v>
      </c>
      <c r="B34" s="37">
        <v>420</v>
      </c>
      <c r="C34" s="38" t="s">
        <v>122</v>
      </c>
      <c r="D34" s="14"/>
      <c r="E34" s="81">
        <v>0.65486111111111112</v>
      </c>
      <c r="F34" s="81">
        <v>0.66597222222222219</v>
      </c>
      <c r="G34" s="81">
        <f t="shared" si="1"/>
        <v>1.1111111111111072E-2</v>
      </c>
      <c r="H34" s="37">
        <v>16</v>
      </c>
      <c r="I34" s="12"/>
      <c r="J34" s="13"/>
      <c r="K34" s="13" t="s">
        <v>122</v>
      </c>
      <c r="L34" s="13"/>
      <c r="M34" s="13"/>
      <c r="N34" s="13"/>
      <c r="O34" s="12"/>
      <c r="P34" s="13"/>
      <c r="Q34" s="13"/>
      <c r="R34" s="13"/>
      <c r="S34" s="13"/>
      <c r="T34" s="13"/>
      <c r="U34" s="13" t="s">
        <v>122</v>
      </c>
      <c r="V34" s="13"/>
      <c r="W34" s="13"/>
      <c r="X34" s="13"/>
      <c r="Y34" s="13"/>
      <c r="Z34" s="22"/>
      <c r="AA34" s="22"/>
      <c r="AB34" s="14"/>
      <c r="AC34" s="165"/>
    </row>
    <row r="35" spans="1:29" ht="15.75" x14ac:dyDescent="0.25">
      <c r="A35" s="37">
        <v>15</v>
      </c>
      <c r="B35" s="37">
        <v>421</v>
      </c>
      <c r="C35" s="38" t="s">
        <v>122</v>
      </c>
      <c r="D35" s="14"/>
      <c r="E35" s="81">
        <v>0.70833333333333337</v>
      </c>
      <c r="F35" s="81">
        <v>0.71111111111111114</v>
      </c>
      <c r="G35" s="81">
        <f t="shared" si="1"/>
        <v>2.7777777777777679E-3</v>
      </c>
      <c r="H35" s="37">
        <v>9</v>
      </c>
      <c r="I35" s="12" t="s">
        <v>122</v>
      </c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 t="s">
        <v>122</v>
      </c>
      <c r="W35" s="13"/>
      <c r="X35" s="13"/>
      <c r="Y35" s="13"/>
      <c r="Z35" s="22"/>
      <c r="AA35" s="22"/>
      <c r="AB35" s="14"/>
      <c r="AC35" s="165"/>
    </row>
    <row r="36" spans="1:29" ht="15.75" x14ac:dyDescent="0.25">
      <c r="A36" s="37">
        <v>15</v>
      </c>
      <c r="B36" s="37">
        <v>422</v>
      </c>
      <c r="C36" s="38" t="s">
        <v>122</v>
      </c>
      <c r="D36" s="14"/>
      <c r="E36" s="81">
        <v>0.7729166666666667</v>
      </c>
      <c r="F36" s="81">
        <v>0.77708333333333335</v>
      </c>
      <c r="G36" s="81">
        <f t="shared" si="1"/>
        <v>4.1666666666666519E-3</v>
      </c>
      <c r="H36" s="37">
        <v>14</v>
      </c>
      <c r="I36" s="12" t="s">
        <v>122</v>
      </c>
      <c r="J36" s="13"/>
      <c r="K36" s="13"/>
      <c r="L36" s="13"/>
      <c r="M36" s="13"/>
      <c r="N36" s="13"/>
      <c r="O36" s="12" t="s">
        <v>122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65"/>
    </row>
    <row r="37" spans="1:29" ht="15.75" x14ac:dyDescent="0.25">
      <c r="A37" s="37">
        <v>16</v>
      </c>
      <c r="B37" s="37">
        <v>423</v>
      </c>
      <c r="C37" s="38" t="s">
        <v>122</v>
      </c>
      <c r="D37" s="14"/>
      <c r="E37" s="81">
        <v>0.76527777777777772</v>
      </c>
      <c r="F37" s="81">
        <v>0.77013888888888893</v>
      </c>
      <c r="G37" s="81">
        <f t="shared" si="1"/>
        <v>4.8611111111112049E-3</v>
      </c>
      <c r="H37" s="37">
        <v>19</v>
      </c>
      <c r="I37" s="12"/>
      <c r="J37" s="13"/>
      <c r="K37" s="13"/>
      <c r="L37" s="13"/>
      <c r="M37" s="13" t="s">
        <v>122</v>
      </c>
      <c r="N37" s="13"/>
      <c r="O37" s="12" t="s">
        <v>122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65"/>
    </row>
    <row r="38" spans="1:29" ht="15.75" x14ac:dyDescent="0.25">
      <c r="A38" s="37">
        <v>17</v>
      </c>
      <c r="B38" s="37">
        <v>424</v>
      </c>
      <c r="C38" s="38" t="s">
        <v>122</v>
      </c>
      <c r="D38" s="14"/>
      <c r="E38" s="81">
        <v>0.13750000000000001</v>
      </c>
      <c r="F38" s="81">
        <v>0.14374999999999999</v>
      </c>
      <c r="G38" s="81">
        <f t="shared" si="1"/>
        <v>6.2499999999999778E-3</v>
      </c>
      <c r="H38" s="37">
        <v>18</v>
      </c>
      <c r="I38" s="12" t="s">
        <v>122</v>
      </c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 t="s">
        <v>122</v>
      </c>
      <c r="AC38" s="165" t="s">
        <v>305</v>
      </c>
    </row>
    <row r="39" spans="1:29" ht="15.75" x14ac:dyDescent="0.25">
      <c r="A39" s="37">
        <v>17</v>
      </c>
      <c r="B39" s="37">
        <v>425</v>
      </c>
      <c r="C39" s="38" t="s">
        <v>122</v>
      </c>
      <c r="D39" s="14"/>
      <c r="E39" s="81">
        <v>0.54583333333333328</v>
      </c>
      <c r="F39" s="81">
        <v>0.54722222222222228</v>
      </c>
      <c r="G39" s="81">
        <f t="shared" si="1"/>
        <v>1.388888888888995E-3</v>
      </c>
      <c r="H39" s="37">
        <v>24</v>
      </c>
      <c r="I39" s="12"/>
      <c r="J39" s="13"/>
      <c r="K39" s="13"/>
      <c r="L39" s="13" t="s">
        <v>122</v>
      </c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 t="s">
        <v>122</v>
      </c>
      <c r="AC39" s="165" t="s">
        <v>340</v>
      </c>
    </row>
    <row r="40" spans="1:29" ht="15.75" x14ac:dyDescent="0.25">
      <c r="A40" s="37">
        <v>17</v>
      </c>
      <c r="B40" s="37">
        <v>426</v>
      </c>
      <c r="C40" s="38" t="s">
        <v>122</v>
      </c>
      <c r="D40" s="14"/>
      <c r="E40" s="81">
        <v>0.60347222222222219</v>
      </c>
      <c r="F40" s="81">
        <v>0.60972222222222228</v>
      </c>
      <c r="G40" s="81">
        <f t="shared" si="1"/>
        <v>6.2500000000000888E-3</v>
      </c>
      <c r="H40" s="37">
        <v>12</v>
      </c>
      <c r="I40" s="12"/>
      <c r="J40" s="13"/>
      <c r="K40" s="13" t="s">
        <v>122</v>
      </c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 t="s">
        <v>122</v>
      </c>
      <c r="W40" s="13"/>
      <c r="X40" s="13"/>
      <c r="Y40" s="13"/>
      <c r="Z40" s="22"/>
      <c r="AA40" s="22"/>
      <c r="AB40" s="14"/>
      <c r="AC40" s="165"/>
    </row>
    <row r="41" spans="1:29" ht="15.75" x14ac:dyDescent="0.25">
      <c r="A41" s="37">
        <v>18</v>
      </c>
      <c r="B41" s="37">
        <v>429</v>
      </c>
      <c r="C41" s="38" t="s">
        <v>122</v>
      </c>
      <c r="D41" s="14"/>
      <c r="E41" s="81">
        <v>0.45763888888888887</v>
      </c>
      <c r="F41" s="81">
        <v>0.46388888888888891</v>
      </c>
      <c r="G41" s="81">
        <f t="shared" si="1"/>
        <v>6.2500000000000333E-3</v>
      </c>
      <c r="H41" s="37">
        <v>12</v>
      </c>
      <c r="I41" s="12"/>
      <c r="J41" s="13"/>
      <c r="K41" s="13"/>
      <c r="L41" s="13" t="s">
        <v>122</v>
      </c>
      <c r="M41" s="13"/>
      <c r="N41" s="13"/>
      <c r="O41" s="12"/>
      <c r="P41" s="13"/>
      <c r="Q41" s="13" t="s">
        <v>122</v>
      </c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44" t="s">
        <v>341</v>
      </c>
    </row>
    <row r="42" spans="1:29" ht="15.75" x14ac:dyDescent="0.25">
      <c r="A42" s="37">
        <v>18</v>
      </c>
      <c r="B42" s="37">
        <v>430</v>
      </c>
      <c r="C42" s="38" t="s">
        <v>122</v>
      </c>
      <c r="D42" s="14"/>
      <c r="E42" s="81">
        <v>0.93680555555555556</v>
      </c>
      <c r="F42" s="81">
        <v>0.94166666666666665</v>
      </c>
      <c r="G42" s="81">
        <f t="shared" si="1"/>
        <v>4.8611111111110938E-3</v>
      </c>
      <c r="H42" s="37">
        <v>16</v>
      </c>
      <c r="I42" s="12"/>
      <c r="J42" s="13"/>
      <c r="K42" s="13"/>
      <c r="L42" s="13" t="s">
        <v>122</v>
      </c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 t="s">
        <v>122</v>
      </c>
      <c r="AC42" s="144" t="s">
        <v>342</v>
      </c>
    </row>
    <row r="43" spans="1:29" ht="30.75" x14ac:dyDescent="0.25">
      <c r="A43" s="37">
        <v>19</v>
      </c>
      <c r="B43" s="37">
        <v>431</v>
      </c>
      <c r="C43" s="38" t="s">
        <v>122</v>
      </c>
      <c r="D43" s="14"/>
      <c r="E43" s="81">
        <v>0.34722222222222221</v>
      </c>
      <c r="F43" s="81">
        <v>0.35138888888888886</v>
      </c>
      <c r="G43" s="81">
        <f t="shared" si="1"/>
        <v>4.1666666666666519E-3</v>
      </c>
      <c r="H43" s="37">
        <v>0</v>
      </c>
      <c r="I43" s="12" t="s">
        <v>122</v>
      </c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 t="s">
        <v>122</v>
      </c>
      <c r="Z43" s="22"/>
      <c r="AA43" s="22"/>
      <c r="AB43" s="14"/>
      <c r="AC43" s="165" t="s">
        <v>343</v>
      </c>
    </row>
    <row r="44" spans="1:29" ht="15.75" x14ac:dyDescent="0.25">
      <c r="A44" s="37">
        <v>19</v>
      </c>
      <c r="B44" s="37">
        <v>432</v>
      </c>
      <c r="C44" s="38" t="s">
        <v>122</v>
      </c>
      <c r="D44" s="14"/>
      <c r="E44" s="81">
        <v>0.35069444444444442</v>
      </c>
      <c r="F44" s="81">
        <v>0.35625000000000001</v>
      </c>
      <c r="G44" s="81">
        <f t="shared" si="1"/>
        <v>5.5555555555555913E-3</v>
      </c>
      <c r="H44" s="37">
        <v>46</v>
      </c>
      <c r="I44" s="12"/>
      <c r="J44" s="13"/>
      <c r="K44" s="13" t="s">
        <v>122</v>
      </c>
      <c r="L44" s="13"/>
      <c r="M44" s="13"/>
      <c r="N44" s="13"/>
      <c r="O44" s="12" t="s">
        <v>122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 t="s">
        <v>122</v>
      </c>
      <c r="AC44" s="144" t="s">
        <v>344</v>
      </c>
    </row>
    <row r="45" spans="1:29" ht="15.75" x14ac:dyDescent="0.25">
      <c r="A45" s="37">
        <v>19</v>
      </c>
      <c r="B45" s="37">
        <v>433</v>
      </c>
      <c r="C45" s="38" t="s">
        <v>122</v>
      </c>
      <c r="D45" s="14"/>
      <c r="E45" s="81">
        <v>0.54513888888888884</v>
      </c>
      <c r="F45" s="81">
        <v>0.5493055555555556</v>
      </c>
      <c r="G45" s="81">
        <f t="shared" si="1"/>
        <v>4.1666666666667629E-3</v>
      </c>
      <c r="H45" s="37">
        <v>21</v>
      </c>
      <c r="I45" s="12"/>
      <c r="J45" s="13" t="s">
        <v>122</v>
      </c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44"/>
    </row>
    <row r="46" spans="1:29" ht="15.75" x14ac:dyDescent="0.25">
      <c r="A46" s="37">
        <v>19</v>
      </c>
      <c r="B46" s="37">
        <v>434</v>
      </c>
      <c r="C46" s="38" t="s">
        <v>122</v>
      </c>
      <c r="D46" s="14"/>
      <c r="E46" s="81">
        <v>0.67361111111111116</v>
      </c>
      <c r="F46" s="81">
        <v>0.67986111111111114</v>
      </c>
      <c r="G46" s="81">
        <f t="shared" si="1"/>
        <v>6.2499999999999778E-3</v>
      </c>
      <c r="H46" s="37">
        <v>14</v>
      </c>
      <c r="I46" s="12"/>
      <c r="J46" s="13"/>
      <c r="K46" s="13"/>
      <c r="L46" s="13" t="s">
        <v>122</v>
      </c>
      <c r="M46" s="13"/>
      <c r="N46" s="13"/>
      <c r="O46" s="12"/>
      <c r="P46" s="13"/>
      <c r="Q46" s="13" t="s">
        <v>122</v>
      </c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 t="s">
        <v>345</v>
      </c>
    </row>
    <row r="47" spans="1:29" ht="15.75" x14ac:dyDescent="0.25">
      <c r="A47" s="37">
        <v>19</v>
      </c>
      <c r="B47" s="37">
        <v>436</v>
      </c>
      <c r="C47" s="38" t="s">
        <v>122</v>
      </c>
      <c r="D47" s="14"/>
      <c r="E47" s="81">
        <v>0.9555555555555556</v>
      </c>
      <c r="F47" s="81">
        <v>0.95972222222222225</v>
      </c>
      <c r="G47" s="81">
        <f t="shared" si="1"/>
        <v>4.1666666666666519E-3</v>
      </c>
      <c r="H47" s="37">
        <v>19</v>
      </c>
      <c r="I47" s="12" t="s">
        <v>122</v>
      </c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 t="s">
        <v>122</v>
      </c>
      <c r="AC47" s="144" t="s">
        <v>346</v>
      </c>
    </row>
    <row r="48" spans="1:29" ht="15.75" x14ac:dyDescent="0.25">
      <c r="A48" s="37">
        <v>20</v>
      </c>
      <c r="B48" s="37">
        <v>437</v>
      </c>
      <c r="C48" s="38" t="s">
        <v>122</v>
      </c>
      <c r="D48" s="14"/>
      <c r="E48" s="81">
        <v>0.65972222222222221</v>
      </c>
      <c r="F48" s="81">
        <v>0.66666666666666663</v>
      </c>
      <c r="G48" s="81">
        <f t="shared" si="1"/>
        <v>6.9444444444444198E-3</v>
      </c>
      <c r="H48" s="37">
        <v>41</v>
      </c>
      <c r="I48" s="12" t="s">
        <v>122</v>
      </c>
      <c r="J48" s="13"/>
      <c r="K48" s="13"/>
      <c r="L48" s="13"/>
      <c r="M48" s="13"/>
      <c r="N48" s="13"/>
      <c r="O48" s="12" t="s">
        <v>122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44"/>
    </row>
    <row r="49" spans="1:29" ht="15.75" x14ac:dyDescent="0.25">
      <c r="A49" s="37">
        <v>20</v>
      </c>
      <c r="B49" s="37">
        <v>439</v>
      </c>
      <c r="C49" s="38" t="s">
        <v>122</v>
      </c>
      <c r="D49" s="14"/>
      <c r="E49" s="81">
        <v>0.90069444444444446</v>
      </c>
      <c r="F49" s="81">
        <v>0.90902777777777777</v>
      </c>
      <c r="G49" s="81">
        <f t="shared" si="1"/>
        <v>8.3333333333333037E-3</v>
      </c>
      <c r="H49" s="37">
        <v>18</v>
      </c>
      <c r="I49" s="12" t="s">
        <v>122</v>
      </c>
      <c r="J49" s="13"/>
      <c r="K49" s="13"/>
      <c r="L49" s="13"/>
      <c r="M49" s="13"/>
      <c r="N49" s="13"/>
      <c r="O49" s="12" t="s">
        <v>122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44"/>
    </row>
    <row r="50" spans="1:29" ht="15.75" x14ac:dyDescent="0.25">
      <c r="A50" s="37">
        <v>21</v>
      </c>
      <c r="B50" s="37">
        <v>440</v>
      </c>
      <c r="C50" s="38" t="s">
        <v>122</v>
      </c>
      <c r="D50" s="14"/>
      <c r="E50" s="81">
        <v>0.39444444444444443</v>
      </c>
      <c r="F50" s="81">
        <v>0.39861111111111114</v>
      </c>
      <c r="G50" s="81">
        <f t="shared" si="1"/>
        <v>4.1666666666667074E-3</v>
      </c>
      <c r="H50" s="37">
        <v>21</v>
      </c>
      <c r="I50" s="12" t="s">
        <v>122</v>
      </c>
      <c r="J50" s="13"/>
      <c r="K50" s="13"/>
      <c r="L50" s="13"/>
      <c r="M50" s="13"/>
      <c r="N50" s="13"/>
      <c r="O50" s="12" t="s">
        <v>122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2"/>
      <c r="AA50" s="22"/>
      <c r="AB50" s="14"/>
      <c r="AC50" s="144"/>
    </row>
    <row r="51" spans="1:29" ht="15.75" x14ac:dyDescent="0.25">
      <c r="A51" s="37">
        <v>21</v>
      </c>
      <c r="B51" s="37">
        <v>441</v>
      </c>
      <c r="C51" s="38" t="s">
        <v>122</v>
      </c>
      <c r="D51" s="14"/>
      <c r="E51" s="81">
        <v>0.51388888888888884</v>
      </c>
      <c r="F51" s="81">
        <v>0.5180555555555556</v>
      </c>
      <c r="G51" s="81">
        <f t="shared" si="1"/>
        <v>4.1666666666667629E-3</v>
      </c>
      <c r="H51" s="37">
        <v>19</v>
      </c>
      <c r="I51" s="12" t="s">
        <v>122</v>
      </c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 t="s">
        <v>122</v>
      </c>
      <c r="AC51" s="144" t="s">
        <v>347</v>
      </c>
    </row>
    <row r="52" spans="1:29" ht="15.75" x14ac:dyDescent="0.25">
      <c r="A52" s="37">
        <v>21</v>
      </c>
      <c r="B52" s="37">
        <v>442</v>
      </c>
      <c r="C52" s="38" t="s">
        <v>122</v>
      </c>
      <c r="D52" s="14"/>
      <c r="E52" s="81">
        <v>0.7319444444444444</v>
      </c>
      <c r="F52" s="81"/>
      <c r="G52" s="81">
        <v>0</v>
      </c>
      <c r="H52" s="37"/>
      <c r="I52" s="12"/>
      <c r="J52" s="13"/>
      <c r="K52" s="13" t="s">
        <v>122</v>
      </c>
      <c r="L52" s="13"/>
      <c r="M52" s="13"/>
      <c r="N52" s="13"/>
      <c r="O52" s="12"/>
      <c r="P52" s="13"/>
      <c r="Q52" s="13"/>
      <c r="R52" s="13"/>
      <c r="S52" s="13"/>
      <c r="T52" s="13"/>
      <c r="U52" s="13"/>
      <c r="V52" s="13"/>
      <c r="W52" s="13"/>
      <c r="X52" s="13"/>
      <c r="Y52" s="13" t="s">
        <v>122</v>
      </c>
      <c r="Z52" s="22"/>
      <c r="AA52" s="22"/>
      <c r="AB52" s="14"/>
      <c r="AC52" s="144" t="s">
        <v>348</v>
      </c>
    </row>
    <row r="53" spans="1:29" ht="15.75" x14ac:dyDescent="0.25">
      <c r="A53" s="37">
        <v>21</v>
      </c>
      <c r="B53" s="37">
        <v>443</v>
      </c>
      <c r="C53" s="38" t="s">
        <v>122</v>
      </c>
      <c r="D53" s="14"/>
      <c r="E53" s="81">
        <v>0.80972222222222223</v>
      </c>
      <c r="F53" s="81">
        <v>0.82013888888888886</v>
      </c>
      <c r="G53" s="81">
        <f t="shared" si="1"/>
        <v>1.041666666666663E-2</v>
      </c>
      <c r="H53" s="37">
        <v>26</v>
      </c>
      <c r="I53" s="12"/>
      <c r="J53" s="13"/>
      <c r="K53" s="13" t="s">
        <v>122</v>
      </c>
      <c r="L53" s="13"/>
      <c r="M53" s="13"/>
      <c r="N53" s="13"/>
      <c r="O53" s="12" t="s">
        <v>122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2"/>
      <c r="AA53" s="22"/>
      <c r="AB53" s="14"/>
      <c r="AC53" s="144"/>
    </row>
    <row r="54" spans="1:29" ht="15.75" x14ac:dyDescent="0.25">
      <c r="A54" s="37">
        <v>22</v>
      </c>
      <c r="B54" s="37">
        <v>446</v>
      </c>
      <c r="C54" s="38" t="s">
        <v>122</v>
      </c>
      <c r="D54" s="14"/>
      <c r="E54" s="81">
        <v>0.88472222222222219</v>
      </c>
      <c r="F54" s="81">
        <v>0.88680555555555551</v>
      </c>
      <c r="G54" s="81">
        <f t="shared" si="1"/>
        <v>2.0833333333333259E-3</v>
      </c>
      <c r="H54" s="37">
        <v>31</v>
      </c>
      <c r="I54" s="12" t="s">
        <v>122</v>
      </c>
      <c r="J54" s="13"/>
      <c r="K54" s="13"/>
      <c r="L54" s="13"/>
      <c r="M54" s="13"/>
      <c r="N54" s="13"/>
      <c r="O54" s="12"/>
      <c r="P54" s="13"/>
      <c r="Q54" s="13"/>
      <c r="R54" s="13"/>
      <c r="S54" s="13"/>
      <c r="T54" s="13"/>
      <c r="U54" s="13"/>
      <c r="V54" s="13"/>
      <c r="W54" s="13"/>
      <c r="X54" s="13" t="s">
        <v>122</v>
      </c>
      <c r="Y54" s="13"/>
      <c r="Z54" s="22"/>
      <c r="AA54" s="22"/>
      <c r="AB54" s="14"/>
      <c r="AC54" s="144"/>
    </row>
    <row r="55" spans="1:29" ht="15.75" x14ac:dyDescent="0.25">
      <c r="A55" s="37">
        <v>23</v>
      </c>
      <c r="B55" s="37">
        <v>447</v>
      </c>
      <c r="C55" s="38" t="s">
        <v>122</v>
      </c>
      <c r="D55" s="14"/>
      <c r="E55" s="81">
        <v>0.36458333333333331</v>
      </c>
      <c r="F55" s="81"/>
      <c r="G55" s="81">
        <v>0</v>
      </c>
      <c r="H55" s="37"/>
      <c r="I55" s="12"/>
      <c r="J55" s="13"/>
      <c r="K55" s="13" t="s">
        <v>122</v>
      </c>
      <c r="L55" s="13"/>
      <c r="M55" s="13"/>
      <c r="N55" s="13"/>
      <c r="O55" s="12"/>
      <c r="P55" s="13"/>
      <c r="Q55" s="13"/>
      <c r="R55" s="13"/>
      <c r="S55" s="13"/>
      <c r="T55" s="13"/>
      <c r="U55" s="13"/>
      <c r="V55" s="13"/>
      <c r="W55" s="13"/>
      <c r="X55" s="13"/>
      <c r="Y55" s="13" t="s">
        <v>122</v>
      </c>
      <c r="Z55" s="22"/>
      <c r="AA55" s="22"/>
      <c r="AB55" s="14" t="s">
        <v>122</v>
      </c>
      <c r="AC55" s="144" t="s">
        <v>350</v>
      </c>
    </row>
    <row r="56" spans="1:29" ht="15.75" x14ac:dyDescent="0.25">
      <c r="A56" s="37">
        <v>23</v>
      </c>
      <c r="B56" s="37">
        <v>448</v>
      </c>
      <c r="C56" s="38" t="s">
        <v>122</v>
      </c>
      <c r="D56" s="14"/>
      <c r="E56" s="81">
        <v>0.67291666666666672</v>
      </c>
      <c r="F56" s="81">
        <v>0.68055555555555558</v>
      </c>
      <c r="G56" s="81">
        <f t="shared" si="1"/>
        <v>7.6388888888888618E-3</v>
      </c>
      <c r="H56" s="37">
        <v>26</v>
      </c>
      <c r="I56" s="12"/>
      <c r="J56" s="13"/>
      <c r="K56" s="13" t="s">
        <v>122</v>
      </c>
      <c r="L56" s="13"/>
      <c r="M56" s="13"/>
      <c r="N56" s="13"/>
      <c r="O56" s="12"/>
      <c r="P56" s="13"/>
      <c r="Q56" s="13" t="s">
        <v>122</v>
      </c>
      <c r="R56" s="13"/>
      <c r="S56" s="13"/>
      <c r="T56" s="13"/>
      <c r="U56" s="13"/>
      <c r="V56" s="13"/>
      <c r="W56" s="13"/>
      <c r="X56" s="13"/>
      <c r="Y56" s="13"/>
      <c r="Z56" s="22"/>
      <c r="AA56" s="22"/>
      <c r="AB56" s="14"/>
      <c r="AC56" s="144" t="s">
        <v>351</v>
      </c>
    </row>
    <row r="57" spans="1:29" ht="15.75" x14ac:dyDescent="0.25">
      <c r="A57" s="37">
        <v>23</v>
      </c>
      <c r="B57" s="37">
        <v>450</v>
      </c>
      <c r="C57" s="38" t="s">
        <v>122</v>
      </c>
      <c r="D57" s="14"/>
      <c r="E57" s="81">
        <v>0.94027777777777777</v>
      </c>
      <c r="F57" s="81">
        <v>0.95277777777777772</v>
      </c>
      <c r="G57" s="81">
        <f t="shared" si="1"/>
        <v>1.2499999999999956E-2</v>
      </c>
      <c r="H57" s="37">
        <v>23</v>
      </c>
      <c r="I57" s="12"/>
      <c r="J57" s="13"/>
      <c r="K57" s="13" t="s">
        <v>122</v>
      </c>
      <c r="L57" s="13"/>
      <c r="M57" s="13"/>
      <c r="N57" s="13"/>
      <c r="O57" s="12"/>
      <c r="P57" s="13"/>
      <c r="Q57" s="13"/>
      <c r="R57" s="13"/>
      <c r="S57" s="13" t="s">
        <v>122</v>
      </c>
      <c r="T57" s="13"/>
      <c r="U57" s="13"/>
      <c r="V57" s="13"/>
      <c r="W57" s="13"/>
      <c r="X57" s="13"/>
      <c r="Y57" s="13"/>
      <c r="Z57" s="22"/>
      <c r="AA57" s="22"/>
      <c r="AB57" s="14"/>
      <c r="AC57" s="144" t="s">
        <v>140</v>
      </c>
    </row>
    <row r="58" spans="1:29" ht="15.75" x14ac:dyDescent="0.25">
      <c r="A58" s="37">
        <v>24</v>
      </c>
      <c r="B58" s="37">
        <v>451</v>
      </c>
      <c r="C58" s="38" t="s">
        <v>122</v>
      </c>
      <c r="D58" s="14"/>
      <c r="E58" s="81">
        <v>6.9444444444444441E-3</v>
      </c>
      <c r="F58" s="81">
        <v>1.1805555555555555E-2</v>
      </c>
      <c r="G58" s="81">
        <f t="shared" si="1"/>
        <v>4.8611111111111112E-3</v>
      </c>
      <c r="H58" s="37">
        <v>30</v>
      </c>
      <c r="I58" s="12"/>
      <c r="J58" s="13"/>
      <c r="K58" s="13"/>
      <c r="L58" s="13" t="s">
        <v>122</v>
      </c>
      <c r="M58" s="13"/>
      <c r="N58" s="13"/>
      <c r="O58" s="12" t="s">
        <v>122</v>
      </c>
      <c r="P58" s="13"/>
      <c r="Q58" s="13" t="s">
        <v>122</v>
      </c>
      <c r="R58" s="13"/>
      <c r="S58" s="13"/>
      <c r="T58" s="13"/>
      <c r="U58" s="13"/>
      <c r="V58" s="13"/>
      <c r="W58" s="13"/>
      <c r="X58" s="13"/>
      <c r="Y58" s="13"/>
      <c r="Z58" s="22"/>
      <c r="AA58" s="22"/>
      <c r="AB58" s="14"/>
      <c r="AC58" s="144" t="s">
        <v>352</v>
      </c>
    </row>
    <row r="59" spans="1:29" ht="15.75" x14ac:dyDescent="0.25">
      <c r="A59" s="37">
        <v>24</v>
      </c>
      <c r="B59" s="37">
        <v>452</v>
      </c>
      <c r="C59" s="38" t="s">
        <v>122</v>
      </c>
      <c r="D59" s="14"/>
      <c r="E59" s="81">
        <v>0.73750000000000004</v>
      </c>
      <c r="F59" s="81">
        <v>0.73958333333333337</v>
      </c>
      <c r="G59" s="81">
        <f t="shared" si="1"/>
        <v>2.0833333333333259E-3</v>
      </c>
      <c r="H59" s="37">
        <v>32</v>
      </c>
      <c r="I59" s="12" t="s">
        <v>122</v>
      </c>
      <c r="J59" s="13"/>
      <c r="K59" s="13"/>
      <c r="L59" s="13"/>
      <c r="M59" s="13"/>
      <c r="N59" s="13"/>
      <c r="O59" s="12"/>
      <c r="P59" s="13"/>
      <c r="Q59" s="13"/>
      <c r="R59" s="13" t="s">
        <v>122</v>
      </c>
      <c r="S59" s="13" t="s">
        <v>122</v>
      </c>
      <c r="T59" s="13"/>
      <c r="U59" s="13"/>
      <c r="V59" s="13"/>
      <c r="W59" s="13"/>
      <c r="X59" s="13"/>
      <c r="Y59" s="13"/>
      <c r="Z59" s="22"/>
      <c r="AA59" s="22"/>
      <c r="AB59" s="14"/>
      <c r="AC59" s="144" t="s">
        <v>353</v>
      </c>
    </row>
    <row r="60" spans="1:29" ht="15.75" x14ac:dyDescent="0.25">
      <c r="A60" s="37">
        <v>24</v>
      </c>
      <c r="B60" s="37">
        <v>453</v>
      </c>
      <c r="C60" s="38" t="s">
        <v>122</v>
      </c>
      <c r="D60" s="14"/>
      <c r="E60" s="81">
        <v>0.7680555555555556</v>
      </c>
      <c r="F60" s="81">
        <v>0.76875000000000004</v>
      </c>
      <c r="G60" s="81">
        <f t="shared" si="1"/>
        <v>6.9444444444444198E-4</v>
      </c>
      <c r="H60" s="37">
        <v>22</v>
      </c>
      <c r="I60" s="12" t="s">
        <v>122</v>
      </c>
      <c r="J60" s="13"/>
      <c r="K60" s="13"/>
      <c r="L60" s="13"/>
      <c r="M60" s="13"/>
      <c r="N60" s="13"/>
      <c r="O60" s="12"/>
      <c r="P60" s="13"/>
      <c r="Q60" s="13" t="s">
        <v>122</v>
      </c>
      <c r="R60" s="13"/>
      <c r="S60" s="13"/>
      <c r="T60" s="13"/>
      <c r="U60" s="13"/>
      <c r="V60" s="13"/>
      <c r="W60" s="13"/>
      <c r="X60" s="13"/>
      <c r="Y60" s="13"/>
      <c r="Z60" s="22"/>
      <c r="AA60" s="22"/>
      <c r="AB60" s="14"/>
      <c r="AC60" s="144" t="s">
        <v>354</v>
      </c>
    </row>
    <row r="61" spans="1:29" ht="15.75" x14ac:dyDescent="0.25">
      <c r="A61" s="37">
        <v>27</v>
      </c>
      <c r="B61" s="37">
        <v>455</v>
      </c>
      <c r="C61" s="38" t="s">
        <v>122</v>
      </c>
      <c r="D61" s="14"/>
      <c r="E61" s="81">
        <v>0.60069444444444442</v>
      </c>
      <c r="F61" s="81">
        <v>0.60347222222222219</v>
      </c>
      <c r="G61" s="81">
        <f t="shared" si="1"/>
        <v>2.7777777777777679E-3</v>
      </c>
      <c r="H61" s="37">
        <v>39</v>
      </c>
      <c r="I61" s="12" t="s">
        <v>122</v>
      </c>
      <c r="J61" s="13"/>
      <c r="K61" s="13"/>
      <c r="L61" s="13"/>
      <c r="M61" s="13"/>
      <c r="N61" s="13"/>
      <c r="O61" s="12"/>
      <c r="P61" s="13"/>
      <c r="Q61" s="13" t="s">
        <v>122</v>
      </c>
      <c r="R61" s="13"/>
      <c r="S61" s="13"/>
      <c r="T61" s="13"/>
      <c r="U61" s="13"/>
      <c r="V61" s="13"/>
      <c r="W61" s="13"/>
      <c r="X61" s="13"/>
      <c r="Y61" s="13"/>
      <c r="Z61" s="22"/>
      <c r="AA61" s="22"/>
      <c r="AB61" s="14"/>
      <c r="AC61" s="144" t="s">
        <v>355</v>
      </c>
    </row>
    <row r="62" spans="1:29" ht="15.75" x14ac:dyDescent="0.25">
      <c r="A62" s="37">
        <v>29</v>
      </c>
      <c r="B62" s="37">
        <v>456</v>
      </c>
      <c r="C62" s="38" t="s">
        <v>122</v>
      </c>
      <c r="D62" s="14"/>
      <c r="E62" s="81">
        <v>0.50138888888888888</v>
      </c>
      <c r="F62" s="81">
        <v>0.50555555555555554</v>
      </c>
      <c r="G62" s="81">
        <f t="shared" si="1"/>
        <v>4.1666666666666519E-3</v>
      </c>
      <c r="H62" s="37">
        <v>15</v>
      </c>
      <c r="I62" s="12" t="s">
        <v>122</v>
      </c>
      <c r="J62" s="13"/>
      <c r="K62" s="13"/>
      <c r="L62" s="13"/>
      <c r="M62" s="13"/>
      <c r="N62" s="13"/>
      <c r="O62" s="12" t="s">
        <v>122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2"/>
      <c r="AA62" s="22"/>
      <c r="AB62" s="14"/>
      <c r="AC62" s="144"/>
    </row>
    <row r="63" spans="1:29" ht="15.75" x14ac:dyDescent="0.25">
      <c r="A63" s="37">
        <v>29</v>
      </c>
      <c r="B63" s="37">
        <v>457</v>
      </c>
      <c r="C63" s="38" t="s">
        <v>122</v>
      </c>
      <c r="D63" s="14"/>
      <c r="E63" s="81">
        <v>0.62152777777777779</v>
      </c>
      <c r="F63" s="81">
        <v>0.625</v>
      </c>
      <c r="G63" s="81">
        <f t="shared" si="1"/>
        <v>3.4722222222222099E-3</v>
      </c>
      <c r="H63" s="37">
        <v>23</v>
      </c>
      <c r="I63" s="12"/>
      <c r="J63" s="13"/>
      <c r="K63" s="13"/>
      <c r="L63" s="13" t="s">
        <v>122</v>
      </c>
      <c r="M63" s="13"/>
      <c r="N63" s="13"/>
      <c r="O63" s="12"/>
      <c r="P63" s="13"/>
      <c r="Q63" s="13" t="s">
        <v>122</v>
      </c>
      <c r="R63" s="13"/>
      <c r="S63" s="13"/>
      <c r="T63" s="13"/>
      <c r="U63" s="13"/>
      <c r="V63" s="13"/>
      <c r="W63" s="13"/>
      <c r="X63" s="13"/>
      <c r="Y63" s="13"/>
      <c r="Z63" s="22"/>
      <c r="AA63" s="22"/>
      <c r="AB63" s="14"/>
      <c r="AC63" s="144" t="s">
        <v>355</v>
      </c>
    </row>
    <row r="64" spans="1:29" ht="15.75" x14ac:dyDescent="0.25">
      <c r="A64" s="37">
        <v>29</v>
      </c>
      <c r="B64" s="37">
        <v>458</v>
      </c>
      <c r="C64" s="38" t="s">
        <v>122</v>
      </c>
      <c r="D64" s="14"/>
      <c r="E64" s="81">
        <v>0.81597222222222221</v>
      </c>
      <c r="F64" s="81">
        <v>0.81805555555555554</v>
      </c>
      <c r="G64" s="81">
        <f t="shared" si="1"/>
        <v>2.0833333333333259E-3</v>
      </c>
      <c r="H64" s="37">
        <v>13</v>
      </c>
      <c r="I64" s="12" t="s">
        <v>122</v>
      </c>
      <c r="J64" s="13"/>
      <c r="K64" s="13"/>
      <c r="L64" s="13"/>
      <c r="M64" s="13"/>
      <c r="N64" s="13"/>
      <c r="O64" s="12"/>
      <c r="P64" s="13"/>
      <c r="Q64" s="13" t="s">
        <v>122</v>
      </c>
      <c r="R64" s="13"/>
      <c r="S64" s="13"/>
      <c r="T64" s="13"/>
      <c r="U64" s="13"/>
      <c r="V64" s="13"/>
      <c r="W64" s="13"/>
      <c r="X64" s="13"/>
      <c r="Y64" s="13"/>
      <c r="Z64" s="22"/>
      <c r="AA64" s="22"/>
      <c r="AB64" s="14"/>
      <c r="AC64" s="144" t="s">
        <v>356</v>
      </c>
    </row>
    <row r="65" spans="1:29" ht="15.75" x14ac:dyDescent="0.25">
      <c r="A65" s="37">
        <v>30</v>
      </c>
      <c r="B65" s="37">
        <v>459</v>
      </c>
      <c r="C65" s="38" t="s">
        <v>122</v>
      </c>
      <c r="D65" s="14"/>
      <c r="E65" s="81">
        <v>0.22777777777777777</v>
      </c>
      <c r="F65" s="81">
        <v>0.23402777777777778</v>
      </c>
      <c r="G65" s="81">
        <f t="shared" si="1"/>
        <v>6.2500000000000056E-3</v>
      </c>
      <c r="H65" s="37">
        <v>29</v>
      </c>
      <c r="I65" s="12"/>
      <c r="J65" s="13"/>
      <c r="K65" s="13"/>
      <c r="L65" s="13"/>
      <c r="M65" s="13" t="s">
        <v>122</v>
      </c>
      <c r="N65" s="13"/>
      <c r="O65" s="12"/>
      <c r="P65" s="13"/>
      <c r="Q65" s="13" t="s">
        <v>122</v>
      </c>
      <c r="R65" s="13"/>
      <c r="S65" s="13"/>
      <c r="T65" s="13"/>
      <c r="U65" s="13"/>
      <c r="V65" s="13"/>
      <c r="W65" s="13"/>
      <c r="X65" s="13"/>
      <c r="Y65" s="13"/>
      <c r="Z65" s="22"/>
      <c r="AA65" s="22"/>
      <c r="AB65" s="14"/>
      <c r="AC65" s="144" t="s">
        <v>357</v>
      </c>
    </row>
    <row r="66" spans="1:29" ht="15.75" x14ac:dyDescent="0.25">
      <c r="A66" s="37">
        <v>30</v>
      </c>
      <c r="B66" s="37">
        <v>460</v>
      </c>
      <c r="C66" s="38" t="s">
        <v>122</v>
      </c>
      <c r="D66" s="14"/>
      <c r="E66" s="81">
        <v>0.40208333333333335</v>
      </c>
      <c r="F66" s="81">
        <v>0.40416666666666667</v>
      </c>
      <c r="G66" s="81">
        <f t="shared" si="1"/>
        <v>2.0833333333333259E-3</v>
      </c>
      <c r="H66" s="37">
        <v>18</v>
      </c>
      <c r="I66" s="12"/>
      <c r="J66" s="13"/>
      <c r="K66" s="13"/>
      <c r="L66" s="13" t="s">
        <v>122</v>
      </c>
      <c r="M66" s="13"/>
      <c r="N66" s="13"/>
      <c r="O66" s="12"/>
      <c r="P66" s="13"/>
      <c r="Q66" s="13"/>
      <c r="R66" s="13"/>
      <c r="S66" s="13"/>
      <c r="T66" s="13" t="s">
        <v>122</v>
      </c>
      <c r="U66" s="13"/>
      <c r="V66" s="13"/>
      <c r="W66" s="13"/>
      <c r="X66" s="13"/>
      <c r="Y66" s="13"/>
      <c r="Z66" s="22"/>
      <c r="AA66" s="22"/>
      <c r="AB66" s="14"/>
      <c r="AC66" s="144"/>
    </row>
    <row r="67" spans="1:29" ht="16.5" thickBot="1" x14ac:dyDescent="0.3">
      <c r="A67" s="37">
        <v>30</v>
      </c>
      <c r="B67" s="37">
        <v>461</v>
      </c>
      <c r="C67" s="38" t="s">
        <v>122</v>
      </c>
      <c r="D67" s="14"/>
      <c r="E67" s="81">
        <v>0.66319444444444442</v>
      </c>
      <c r="F67" s="81">
        <v>0.67013888888888884</v>
      </c>
      <c r="G67" s="81">
        <f t="shared" si="1"/>
        <v>6.9444444444444198E-3</v>
      </c>
      <c r="H67" s="37">
        <v>24</v>
      </c>
      <c r="I67" s="12"/>
      <c r="J67" s="13"/>
      <c r="K67" s="13" t="s">
        <v>122</v>
      </c>
      <c r="L67" s="13"/>
      <c r="M67" s="13"/>
      <c r="N67" s="13"/>
      <c r="O67" s="12"/>
      <c r="P67" s="13"/>
      <c r="Q67" s="13"/>
      <c r="R67" s="13"/>
      <c r="S67" s="13"/>
      <c r="T67" s="13"/>
      <c r="U67" s="13"/>
      <c r="V67" s="13"/>
      <c r="W67" s="13" t="s">
        <v>122</v>
      </c>
      <c r="X67" s="13"/>
      <c r="Y67" s="13"/>
      <c r="Z67" s="22"/>
      <c r="AA67" s="22"/>
      <c r="AB67" s="14"/>
      <c r="AC67" s="144"/>
    </row>
    <row r="68" spans="1:29" ht="16.5" thickBot="1" x14ac:dyDescent="0.3">
      <c r="A68" s="39">
        <f>COUNTA(A5:A67)</f>
        <v>63</v>
      </c>
      <c r="B68" s="39">
        <f>COUNTA(B5:B67)</f>
        <v>63</v>
      </c>
      <c r="C68" s="39">
        <f>COUNTA(C5:C67)</f>
        <v>61</v>
      </c>
      <c r="D68" s="39">
        <f>COUNTA(D5:D67)</f>
        <v>0</v>
      </c>
      <c r="E68" s="39"/>
      <c r="F68" s="39"/>
      <c r="G68" s="83">
        <f>AVERAGE(G5:G67)</f>
        <v>5.1036155202821868E-3</v>
      </c>
      <c r="H68" s="98">
        <f>SUM(H5:H67)/60</f>
        <v>22.75</v>
      </c>
      <c r="I68" s="39">
        <f t="shared" ref="I68:AB68" si="2">COUNTA(I5:I67)</f>
        <v>29</v>
      </c>
      <c r="J68" s="39">
        <f t="shared" si="2"/>
        <v>3</v>
      </c>
      <c r="K68" s="39">
        <f t="shared" si="2"/>
        <v>17</v>
      </c>
      <c r="L68" s="39">
        <f t="shared" si="2"/>
        <v>9</v>
      </c>
      <c r="M68" s="39">
        <f t="shared" si="2"/>
        <v>3</v>
      </c>
      <c r="N68" s="39">
        <f t="shared" si="2"/>
        <v>0</v>
      </c>
      <c r="O68" s="39">
        <f t="shared" si="2"/>
        <v>15</v>
      </c>
      <c r="P68" s="39">
        <f t="shared" si="2"/>
        <v>0</v>
      </c>
      <c r="Q68" s="39">
        <f t="shared" si="2"/>
        <v>10</v>
      </c>
      <c r="R68" s="39">
        <f t="shared" si="2"/>
        <v>3</v>
      </c>
      <c r="S68" s="39">
        <f t="shared" si="2"/>
        <v>7</v>
      </c>
      <c r="T68" s="39">
        <f t="shared" si="2"/>
        <v>2</v>
      </c>
      <c r="U68" s="39">
        <f t="shared" si="2"/>
        <v>2</v>
      </c>
      <c r="V68" s="39">
        <f t="shared" si="2"/>
        <v>4</v>
      </c>
      <c r="W68" s="39">
        <f t="shared" si="2"/>
        <v>3</v>
      </c>
      <c r="X68" s="39">
        <f t="shared" si="2"/>
        <v>2</v>
      </c>
      <c r="Y68" s="39">
        <f t="shared" si="2"/>
        <v>8</v>
      </c>
      <c r="Z68" s="39">
        <f t="shared" si="2"/>
        <v>0</v>
      </c>
      <c r="AA68" s="39">
        <f t="shared" si="2"/>
        <v>1</v>
      </c>
      <c r="AB68" s="39">
        <f t="shared" si="2"/>
        <v>10</v>
      </c>
      <c r="AC68" s="40"/>
    </row>
    <row r="69" spans="1:29" x14ac:dyDescent="0.25">
      <c r="A69" s="41"/>
      <c r="C69" s="20"/>
      <c r="D69" s="20"/>
      <c r="E69" s="20"/>
      <c r="F69" s="20"/>
      <c r="G69" s="20"/>
    </row>
    <row r="70" spans="1:29" ht="15.75" x14ac:dyDescent="0.25">
      <c r="C70" s="20"/>
      <c r="D70" s="20"/>
      <c r="E70" s="20"/>
      <c r="F70" s="20"/>
      <c r="G70" s="20"/>
      <c r="H70" s="111">
        <f>SUM(I68:N68)</f>
        <v>61</v>
      </c>
    </row>
    <row r="71" spans="1:29" x14ac:dyDescent="0.25">
      <c r="C71" s="20"/>
      <c r="D71" s="20"/>
      <c r="E71" s="20"/>
      <c r="F71" s="20"/>
      <c r="G71" s="20"/>
    </row>
    <row r="72" spans="1:29" ht="30" x14ac:dyDescent="0.25">
      <c r="C72" s="20"/>
      <c r="D72" s="20"/>
      <c r="E72" s="20"/>
      <c r="F72" s="20" t="s">
        <v>78</v>
      </c>
      <c r="G72" s="210" t="s">
        <v>297</v>
      </c>
    </row>
    <row r="73" spans="1:29" x14ac:dyDescent="0.25">
      <c r="C73" s="20"/>
      <c r="D73" s="20"/>
      <c r="E73" t="s">
        <v>8</v>
      </c>
      <c r="F73" s="20">
        <v>29</v>
      </c>
      <c r="G73" s="204">
        <f>AVERAGE(G5,G6,G7,G8,G11,G12,G13,G14,G15,G18,G32,G33,G35,G36,G43,G47,G48,G49,G50,G51,G54,G59,G60,G61,G62,G64,)</f>
        <v>3.4722222222222181E-3</v>
      </c>
    </row>
    <row r="74" spans="1:29" x14ac:dyDescent="0.25">
      <c r="C74" s="20"/>
      <c r="D74" s="20"/>
      <c r="E74" t="s">
        <v>9</v>
      </c>
      <c r="F74" s="20">
        <v>3</v>
      </c>
      <c r="G74" s="204">
        <f>AVERAGE(G10,G23,G45,)</f>
        <v>3.4722222222222376E-3</v>
      </c>
    </row>
    <row r="75" spans="1:29" x14ac:dyDescent="0.25">
      <c r="C75" s="20"/>
      <c r="D75" s="20"/>
      <c r="E75" t="s">
        <v>84</v>
      </c>
      <c r="F75" s="20">
        <v>17</v>
      </c>
      <c r="G75" s="204">
        <f>AVERAGE(G9,G16,G19,G20,G21,G24,G28,G34,G40,G44,,G52,G53,G55,G56,G57,G67)</f>
        <v>7.1895424836601251E-3</v>
      </c>
    </row>
    <row r="76" spans="1:29" x14ac:dyDescent="0.25">
      <c r="C76" s="20"/>
      <c r="D76" s="20"/>
      <c r="E76" t="s">
        <v>296</v>
      </c>
      <c r="F76" s="20">
        <v>9</v>
      </c>
      <c r="G76" s="204">
        <f>AVERAGE(G17,G27,G39,G41,G42,G46,G58,G63,G66)</f>
        <v>4.7067901234568062E-3</v>
      </c>
    </row>
    <row r="77" spans="1:29" ht="15.75" thickBot="1" x14ac:dyDescent="0.3">
      <c r="C77" s="20"/>
      <c r="D77" s="20"/>
      <c r="E77" s="211" t="s">
        <v>12</v>
      </c>
      <c r="F77" s="212">
        <v>3</v>
      </c>
      <c r="G77" s="213">
        <f>AVERAGE(G26,G37,)</f>
        <v>3.2407407407407662E-3</v>
      </c>
    </row>
    <row r="78" spans="1:29" x14ac:dyDescent="0.25">
      <c r="C78" s="20"/>
      <c r="D78" s="20"/>
      <c r="E78" s="20"/>
      <c r="F78" s="20">
        <f>SUM(F73:F77)</f>
        <v>61</v>
      </c>
      <c r="G78" s="204">
        <f>AVERAGE(G73:G77)</f>
        <v>4.4163035584604306E-3</v>
      </c>
    </row>
    <row r="79" spans="1:29" x14ac:dyDescent="0.25">
      <c r="C79" s="20"/>
      <c r="D79" s="20"/>
      <c r="E79" s="20"/>
      <c r="F79" s="20"/>
      <c r="G79" s="20"/>
    </row>
    <row r="80" spans="1:29" x14ac:dyDescent="0.25">
      <c r="C80" s="20"/>
      <c r="D80" s="20"/>
      <c r="E80" s="20"/>
      <c r="F80" s="20"/>
      <c r="G80" s="20"/>
    </row>
  </sheetData>
  <mergeCells count="7">
    <mergeCell ref="B1:AC1"/>
    <mergeCell ref="O3:AB3"/>
    <mergeCell ref="I25:N25"/>
    <mergeCell ref="I22:N22"/>
    <mergeCell ref="A2:B2"/>
    <mergeCell ref="C3:D3"/>
    <mergeCell ref="I3:N3"/>
  </mergeCells>
  <pageMargins left="0.25" right="0.25" top="0.75" bottom="0.75" header="0.3" footer="0.3"/>
  <pageSetup scale="3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73F87-D49E-47D0-8F5F-02425CAF6BB3}">
  <sheetPr>
    <pageSetUpPr fitToPage="1"/>
  </sheetPr>
  <dimension ref="A1:Z37"/>
  <sheetViews>
    <sheetView workbookViewId="0">
      <pane ySplit="4" topLeftCell="A21" activePane="bottomLeft" state="frozen"/>
      <selection pane="bottomLeft" activeCell="E29" sqref="E29:G3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9.7109375" customWidth="1"/>
  </cols>
  <sheetData>
    <row r="1" spans="1:26" ht="23.25" x14ac:dyDescent="0.35">
      <c r="A1" s="223" t="s">
        <v>111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SUM(C25)</f>
        <v>20</v>
      </c>
      <c r="D2" s="1">
        <f t="shared" si="0"/>
        <v>0</v>
      </c>
      <c r="E2" s="1"/>
      <c r="F2" s="1"/>
      <c r="G2" s="84">
        <f>AVERAGE(G5:G24)</f>
        <v>6.0416666666666509E-3</v>
      </c>
      <c r="H2" s="91">
        <f>SUM(H25)</f>
        <v>0.23333333333333334</v>
      </c>
      <c r="I2" s="1">
        <f t="shared" si="0"/>
        <v>5</v>
      </c>
      <c r="J2" s="1">
        <f t="shared" si="0"/>
        <v>1</v>
      </c>
      <c r="K2" s="1">
        <f t="shared" si="0"/>
        <v>6</v>
      </c>
      <c r="L2" s="1">
        <f t="shared" si="0"/>
        <v>7</v>
      </c>
      <c r="M2" s="1">
        <f t="shared" si="0"/>
        <v>0</v>
      </c>
      <c r="N2" s="1">
        <f t="shared" si="0"/>
        <v>1</v>
      </c>
      <c r="O2" s="1">
        <f t="shared" si="0"/>
        <v>5</v>
      </c>
      <c r="P2" s="1">
        <f t="shared" si="0"/>
        <v>0</v>
      </c>
      <c r="Q2" s="1">
        <f t="shared" si="0"/>
        <v>3</v>
      </c>
      <c r="R2" s="1">
        <f t="shared" si="0"/>
        <v>3</v>
      </c>
      <c r="S2" s="1">
        <f t="shared" si="0"/>
        <v>4</v>
      </c>
      <c r="T2" s="1">
        <f t="shared" si="0"/>
        <v>0</v>
      </c>
      <c r="U2" s="1">
        <f t="shared" si="0"/>
        <v>5</v>
      </c>
      <c r="V2" s="1">
        <f t="shared" si="0"/>
        <v>1</v>
      </c>
      <c r="W2" s="1">
        <f t="shared" si="0"/>
        <v>1</v>
      </c>
      <c r="X2" s="1">
        <f t="shared" si="0"/>
        <v>1</v>
      </c>
      <c r="Y2" s="1">
        <f t="shared" si="0"/>
        <v>3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1</v>
      </c>
      <c r="B5" s="9">
        <v>381</v>
      </c>
      <c r="C5" s="10" t="s">
        <v>122</v>
      </c>
      <c r="D5" s="36"/>
      <c r="E5" s="186">
        <v>0.40347222222222223</v>
      </c>
      <c r="F5" s="186">
        <v>0.40833333333333333</v>
      </c>
      <c r="G5" s="81">
        <f t="shared" ref="G5:G24" si="1">SUM(F5-E5)</f>
        <v>4.8611111111110938E-3</v>
      </c>
      <c r="H5" s="146">
        <v>23</v>
      </c>
      <c r="I5" s="34"/>
      <c r="J5" s="35"/>
      <c r="K5" s="35"/>
      <c r="L5" s="35"/>
      <c r="M5" s="35"/>
      <c r="N5" s="11" t="s">
        <v>122</v>
      </c>
      <c r="O5" s="10" t="s">
        <v>122</v>
      </c>
      <c r="P5" s="34"/>
      <c r="Q5" s="35"/>
      <c r="R5" s="35"/>
      <c r="S5" s="35"/>
      <c r="T5" s="35"/>
      <c r="U5" s="35"/>
      <c r="V5" s="35"/>
      <c r="W5" s="36"/>
      <c r="X5" s="36"/>
      <c r="Y5" s="11"/>
      <c r="Z5" s="15" t="s">
        <v>323</v>
      </c>
    </row>
    <row r="6" spans="1:26" ht="15.75" x14ac:dyDescent="0.25">
      <c r="A6" s="9">
        <v>2</v>
      </c>
      <c r="B6" s="9">
        <v>383</v>
      </c>
      <c r="C6" s="10" t="s">
        <v>122</v>
      </c>
      <c r="D6" s="36"/>
      <c r="E6" s="154">
        <v>0.68819444444444444</v>
      </c>
      <c r="F6" s="154"/>
      <c r="G6" s="81">
        <v>0</v>
      </c>
      <c r="H6" s="37"/>
      <c r="I6" s="38"/>
      <c r="J6" s="13"/>
      <c r="K6" s="13" t="s">
        <v>122</v>
      </c>
      <c r="L6" s="13"/>
      <c r="M6" s="13"/>
      <c r="N6" s="14"/>
      <c r="O6" s="12" t="s">
        <v>122</v>
      </c>
      <c r="P6" s="38"/>
      <c r="Q6" s="13"/>
      <c r="R6" s="13"/>
      <c r="S6" s="13"/>
      <c r="T6" s="13"/>
      <c r="U6" s="13"/>
      <c r="V6" s="13"/>
      <c r="W6" s="22"/>
      <c r="X6" s="22"/>
      <c r="Y6" s="14"/>
      <c r="Z6" s="15" t="s">
        <v>324</v>
      </c>
    </row>
    <row r="7" spans="1:26" ht="45.75" x14ac:dyDescent="0.25">
      <c r="A7" s="9">
        <v>4</v>
      </c>
      <c r="B7" s="9">
        <v>387</v>
      </c>
      <c r="C7" s="10" t="s">
        <v>122</v>
      </c>
      <c r="D7" s="36"/>
      <c r="E7" s="154">
        <v>0.43055555555555558</v>
      </c>
      <c r="F7" s="154">
        <v>0.44930555555555557</v>
      </c>
      <c r="G7" s="81">
        <f t="shared" si="1"/>
        <v>1.8749999999999989E-2</v>
      </c>
      <c r="H7" s="37">
        <v>55</v>
      </c>
      <c r="I7" s="38" t="s">
        <v>122</v>
      </c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 t="s">
        <v>122</v>
      </c>
      <c r="Z7" s="164" t="s">
        <v>328</v>
      </c>
    </row>
    <row r="8" spans="1:26" ht="15.75" x14ac:dyDescent="0.25">
      <c r="A8" s="9">
        <v>6</v>
      </c>
      <c r="B8" s="9">
        <v>392</v>
      </c>
      <c r="C8" s="10" t="s">
        <v>122</v>
      </c>
      <c r="D8" s="36"/>
      <c r="E8" s="154">
        <v>0.7104166666666667</v>
      </c>
      <c r="F8" s="154">
        <v>0.71527777777777779</v>
      </c>
      <c r="G8" s="81">
        <f t="shared" si="1"/>
        <v>4.8611111111110938E-3</v>
      </c>
      <c r="H8" s="37">
        <v>29</v>
      </c>
      <c r="I8" s="38"/>
      <c r="J8" s="13"/>
      <c r="K8" s="13"/>
      <c r="L8" s="13" t="s">
        <v>122</v>
      </c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 t="s">
        <v>122</v>
      </c>
      <c r="Y8" s="14"/>
      <c r="Z8" s="15"/>
    </row>
    <row r="9" spans="1:26" ht="15.75" x14ac:dyDescent="0.25">
      <c r="A9" s="9">
        <v>8</v>
      </c>
      <c r="B9" s="9">
        <v>397</v>
      </c>
      <c r="C9" s="10" t="s">
        <v>122</v>
      </c>
      <c r="D9" s="36"/>
      <c r="E9" s="154">
        <v>0.80486111111111114</v>
      </c>
      <c r="F9" s="154">
        <v>0.82430555555555551</v>
      </c>
      <c r="G9" s="81">
        <f t="shared" si="1"/>
        <v>1.9444444444444375E-2</v>
      </c>
      <c r="H9" s="37">
        <v>118</v>
      </c>
      <c r="I9" s="38"/>
      <c r="J9" s="13"/>
      <c r="K9" s="13"/>
      <c r="L9" s="13" t="s">
        <v>122</v>
      </c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 t="s">
        <v>122</v>
      </c>
      <c r="Z9" s="15" t="s">
        <v>331</v>
      </c>
    </row>
    <row r="10" spans="1:26" ht="15.75" x14ac:dyDescent="0.25">
      <c r="A10" s="9">
        <v>9</v>
      </c>
      <c r="B10" s="9">
        <v>399</v>
      </c>
      <c r="C10" s="10" t="s">
        <v>122</v>
      </c>
      <c r="D10" s="36"/>
      <c r="E10" s="154">
        <v>0.50138888888888888</v>
      </c>
      <c r="F10" s="154">
        <v>0.50763888888888886</v>
      </c>
      <c r="G10" s="81">
        <f t="shared" si="1"/>
        <v>6.2499999999999778E-3</v>
      </c>
      <c r="H10" s="37">
        <v>14</v>
      </c>
      <c r="I10" s="38"/>
      <c r="J10" s="13"/>
      <c r="K10" s="13"/>
      <c r="L10" s="13" t="s">
        <v>122</v>
      </c>
      <c r="M10" s="13"/>
      <c r="N10" s="14"/>
      <c r="O10" s="12"/>
      <c r="P10" s="38"/>
      <c r="Q10" s="13"/>
      <c r="R10" s="13"/>
      <c r="S10" s="13"/>
      <c r="T10" s="13"/>
      <c r="U10" s="13"/>
      <c r="V10" s="13" t="s">
        <v>122</v>
      </c>
      <c r="W10" s="22"/>
      <c r="X10" s="22"/>
      <c r="Y10" s="14"/>
      <c r="Z10" s="15" t="s">
        <v>332</v>
      </c>
    </row>
    <row r="11" spans="1:26" ht="15.75" x14ac:dyDescent="0.25">
      <c r="A11" s="9">
        <v>9</v>
      </c>
      <c r="B11" s="9">
        <v>401</v>
      </c>
      <c r="C11" s="10" t="s">
        <v>122</v>
      </c>
      <c r="D11" s="36"/>
      <c r="E11" s="154">
        <v>0.51875000000000004</v>
      </c>
      <c r="F11" s="154">
        <v>0.52222222222222225</v>
      </c>
      <c r="G11" s="81">
        <f t="shared" si="1"/>
        <v>3.4722222222222099E-3</v>
      </c>
      <c r="H11" s="37">
        <v>50</v>
      </c>
      <c r="I11" s="38"/>
      <c r="J11" s="13" t="s">
        <v>122</v>
      </c>
      <c r="K11" s="13"/>
      <c r="L11" s="13"/>
      <c r="M11" s="13"/>
      <c r="N11" s="14"/>
      <c r="O11" s="12"/>
      <c r="P11" s="38"/>
      <c r="Q11" s="13" t="s">
        <v>122</v>
      </c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>
        <v>10</v>
      </c>
      <c r="B12" s="9">
        <v>406</v>
      </c>
      <c r="C12" s="10" t="s">
        <v>122</v>
      </c>
      <c r="D12" s="36"/>
      <c r="E12" s="154">
        <v>0.72847222222222219</v>
      </c>
      <c r="F12" s="154"/>
      <c r="G12" s="81">
        <v>0</v>
      </c>
      <c r="H12" s="37"/>
      <c r="I12" s="38"/>
      <c r="J12" s="13"/>
      <c r="K12" s="13"/>
      <c r="L12" s="13" t="s">
        <v>122</v>
      </c>
      <c r="M12" s="13"/>
      <c r="N12" s="14"/>
      <c r="O12" s="12"/>
      <c r="P12" s="38"/>
      <c r="Q12" s="13"/>
      <c r="R12" s="13"/>
      <c r="S12" s="13" t="s">
        <v>122</v>
      </c>
      <c r="T12" s="13"/>
      <c r="U12" s="13" t="s">
        <v>122</v>
      </c>
      <c r="V12" s="13"/>
      <c r="W12" s="22"/>
      <c r="X12" s="22"/>
      <c r="Y12" s="14"/>
      <c r="Z12" s="164"/>
    </row>
    <row r="13" spans="1:26" ht="15.75" x14ac:dyDescent="0.25">
      <c r="A13" s="9">
        <v>11</v>
      </c>
      <c r="B13" s="9">
        <v>408</v>
      </c>
      <c r="C13" s="10" t="s">
        <v>122</v>
      </c>
      <c r="D13" s="36"/>
      <c r="E13" s="154">
        <v>0.87916666666666665</v>
      </c>
      <c r="F13" s="154">
        <v>0.88680555555555551</v>
      </c>
      <c r="G13" s="81">
        <f t="shared" si="1"/>
        <v>7.6388888888888618E-3</v>
      </c>
      <c r="H13" s="37">
        <v>43</v>
      </c>
      <c r="I13" s="38"/>
      <c r="J13" s="13"/>
      <c r="K13" s="13"/>
      <c r="L13" s="13" t="s">
        <v>122</v>
      </c>
      <c r="M13" s="13"/>
      <c r="N13" s="14"/>
      <c r="O13" s="12" t="s">
        <v>122</v>
      </c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64" t="s">
        <v>336</v>
      </c>
    </row>
    <row r="14" spans="1:26" ht="15.75" x14ac:dyDescent="0.25">
      <c r="A14" s="9">
        <v>12</v>
      </c>
      <c r="B14" s="9">
        <v>411</v>
      </c>
      <c r="C14" s="10" t="s">
        <v>122</v>
      </c>
      <c r="D14" s="36"/>
      <c r="E14" s="154">
        <v>0.67777777777777781</v>
      </c>
      <c r="F14" s="154">
        <v>0.68819444444444444</v>
      </c>
      <c r="G14" s="81">
        <f t="shared" si="1"/>
        <v>1.041666666666663E-2</v>
      </c>
      <c r="H14" s="37">
        <v>76</v>
      </c>
      <c r="I14" s="38"/>
      <c r="J14" s="13"/>
      <c r="K14" s="13" t="s">
        <v>122</v>
      </c>
      <c r="L14" s="13"/>
      <c r="M14" s="13"/>
      <c r="N14" s="14"/>
      <c r="O14" s="12"/>
      <c r="P14" s="38"/>
      <c r="Q14" s="13" t="s">
        <v>122</v>
      </c>
      <c r="R14" s="13"/>
      <c r="S14" s="13"/>
      <c r="T14" s="13"/>
      <c r="U14" s="13"/>
      <c r="V14" s="13"/>
      <c r="W14" s="22"/>
      <c r="X14" s="22"/>
      <c r="Y14" s="14"/>
      <c r="Z14" s="15"/>
    </row>
    <row r="15" spans="1:26" ht="15.75" x14ac:dyDescent="0.25">
      <c r="A15" s="9">
        <v>13</v>
      </c>
      <c r="B15" s="9">
        <v>412</v>
      </c>
      <c r="C15" s="10" t="s">
        <v>122</v>
      </c>
      <c r="D15" s="36"/>
      <c r="E15" s="154">
        <v>0.4236111111111111</v>
      </c>
      <c r="F15" s="154"/>
      <c r="G15" s="81">
        <v>0</v>
      </c>
      <c r="H15" s="37"/>
      <c r="I15" s="38"/>
      <c r="J15" s="13"/>
      <c r="K15" s="13" t="s">
        <v>122</v>
      </c>
      <c r="L15" s="13"/>
      <c r="M15" s="13"/>
      <c r="N15" s="14"/>
      <c r="O15" s="12"/>
      <c r="P15" s="158"/>
      <c r="Q15" s="13"/>
      <c r="R15" s="13" t="s">
        <v>122</v>
      </c>
      <c r="S15" s="13"/>
      <c r="T15" s="13"/>
      <c r="U15" s="13" t="s">
        <v>122</v>
      </c>
      <c r="V15" s="13"/>
      <c r="W15" s="22"/>
      <c r="X15" s="22"/>
      <c r="Y15" s="14"/>
      <c r="Z15" s="15"/>
    </row>
    <row r="16" spans="1:26" ht="15.75" x14ac:dyDescent="0.25">
      <c r="A16" s="9">
        <v>17</v>
      </c>
      <c r="B16" s="9">
        <v>427</v>
      </c>
      <c r="C16" s="10" t="s">
        <v>122</v>
      </c>
      <c r="D16" s="36"/>
      <c r="E16" s="154">
        <v>0.6791666666666667</v>
      </c>
      <c r="F16" s="154">
        <v>0.68263888888888891</v>
      </c>
      <c r="G16" s="81">
        <f t="shared" si="1"/>
        <v>3.4722222222222099E-3</v>
      </c>
      <c r="H16" s="37">
        <v>30</v>
      </c>
      <c r="I16" s="38" t="s">
        <v>122</v>
      </c>
      <c r="J16" s="13"/>
      <c r="K16" s="13"/>
      <c r="L16" s="13"/>
      <c r="M16" s="13"/>
      <c r="N16" s="14"/>
      <c r="O16" s="12"/>
      <c r="P16" s="38"/>
      <c r="Q16" s="13"/>
      <c r="R16" s="13" t="s">
        <v>122</v>
      </c>
      <c r="S16" s="13"/>
      <c r="T16" s="13"/>
      <c r="U16" s="13"/>
      <c r="V16" s="13"/>
      <c r="W16" s="22"/>
      <c r="X16" s="22"/>
      <c r="Y16" s="14"/>
      <c r="Z16" s="15"/>
    </row>
    <row r="17" spans="1:26" ht="15.75" x14ac:dyDescent="0.25">
      <c r="A17" s="9">
        <v>17</v>
      </c>
      <c r="B17" s="9">
        <v>428</v>
      </c>
      <c r="C17" s="10" t="s">
        <v>122</v>
      </c>
      <c r="D17" s="36"/>
      <c r="E17" s="154">
        <v>0.79861111111111116</v>
      </c>
      <c r="F17" s="154">
        <v>0.80972222222222223</v>
      </c>
      <c r="G17" s="81">
        <f t="shared" si="1"/>
        <v>1.1111111111111072E-2</v>
      </c>
      <c r="H17" s="37">
        <v>7</v>
      </c>
      <c r="I17" s="38"/>
      <c r="J17" s="13"/>
      <c r="K17" s="13" t="s">
        <v>122</v>
      </c>
      <c r="L17" s="13"/>
      <c r="M17" s="13"/>
      <c r="N17" s="14"/>
      <c r="O17" s="12"/>
      <c r="P17" s="38"/>
      <c r="Q17" s="13"/>
      <c r="R17" s="13"/>
      <c r="S17" s="13" t="s">
        <v>122</v>
      </c>
      <c r="T17" s="13"/>
      <c r="U17" s="13"/>
      <c r="V17" s="13"/>
      <c r="W17" s="22"/>
      <c r="X17" s="22"/>
      <c r="Y17" s="14"/>
      <c r="Z17" s="164"/>
    </row>
    <row r="18" spans="1:26" ht="15.75" x14ac:dyDescent="0.25">
      <c r="A18" s="9">
        <v>19</v>
      </c>
      <c r="B18" s="9">
        <v>435</v>
      </c>
      <c r="C18" s="10" t="s">
        <v>122</v>
      </c>
      <c r="D18" s="36"/>
      <c r="E18" s="154">
        <v>0.79722222222222228</v>
      </c>
      <c r="F18" s="154"/>
      <c r="G18" s="81">
        <v>0</v>
      </c>
      <c r="H18" s="37"/>
      <c r="I18" s="38"/>
      <c r="J18" s="13"/>
      <c r="K18" s="13" t="s">
        <v>122</v>
      </c>
      <c r="L18" s="13"/>
      <c r="M18" s="13"/>
      <c r="N18" s="14"/>
      <c r="O18" s="12"/>
      <c r="P18" s="38"/>
      <c r="Q18" s="13"/>
      <c r="R18" s="13" t="s">
        <v>122</v>
      </c>
      <c r="S18" s="13"/>
      <c r="T18" s="13"/>
      <c r="U18" s="13" t="s">
        <v>122</v>
      </c>
      <c r="V18" s="13"/>
      <c r="W18" s="22"/>
      <c r="X18" s="22"/>
      <c r="Y18" s="14"/>
      <c r="Z18" s="164"/>
    </row>
    <row r="19" spans="1:26" ht="15.75" x14ac:dyDescent="0.25">
      <c r="A19" s="9">
        <v>20</v>
      </c>
      <c r="B19" s="9">
        <v>438</v>
      </c>
      <c r="C19" s="10" t="s">
        <v>122</v>
      </c>
      <c r="D19" s="36"/>
      <c r="E19" s="154">
        <v>0.79652777777777772</v>
      </c>
      <c r="F19" s="154"/>
      <c r="G19" s="81">
        <v>0</v>
      </c>
      <c r="H19" s="37"/>
      <c r="I19" s="38" t="s">
        <v>122</v>
      </c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 t="s">
        <v>122</v>
      </c>
      <c r="V19" s="13"/>
      <c r="W19" s="22"/>
      <c r="X19" s="22"/>
      <c r="Y19" s="14"/>
      <c r="Z19" s="15"/>
    </row>
    <row r="20" spans="1:26" ht="15.75" x14ac:dyDescent="0.25">
      <c r="A20" s="9">
        <v>21</v>
      </c>
      <c r="B20" s="9">
        <v>444</v>
      </c>
      <c r="C20" s="10" t="s">
        <v>122</v>
      </c>
      <c r="D20" s="36"/>
      <c r="E20" s="154">
        <v>0.96666666666666667</v>
      </c>
      <c r="F20" s="154">
        <v>0.97361111111111109</v>
      </c>
      <c r="G20" s="81">
        <f t="shared" si="1"/>
        <v>6.9444444444444198E-3</v>
      </c>
      <c r="H20" s="37">
        <v>65</v>
      </c>
      <c r="I20" s="38" t="s">
        <v>122</v>
      </c>
      <c r="J20" s="13"/>
      <c r="K20" s="13"/>
      <c r="L20" s="13"/>
      <c r="M20" s="13"/>
      <c r="N20" s="14"/>
      <c r="O20" s="12" t="s">
        <v>122</v>
      </c>
      <c r="P20" s="38"/>
      <c r="Q20" s="13"/>
      <c r="R20" s="13"/>
      <c r="S20" s="13" t="s">
        <v>122</v>
      </c>
      <c r="T20" s="13"/>
      <c r="U20" s="13"/>
      <c r="V20" s="13"/>
      <c r="W20" s="22"/>
      <c r="X20" s="22"/>
      <c r="Y20" s="14"/>
      <c r="Z20" s="15"/>
    </row>
    <row r="21" spans="1:26" ht="15.75" x14ac:dyDescent="0.25">
      <c r="A21" s="9">
        <v>22</v>
      </c>
      <c r="B21" s="9">
        <v>445</v>
      </c>
      <c r="C21" s="10" t="s">
        <v>122</v>
      </c>
      <c r="D21" s="36"/>
      <c r="E21" s="154">
        <v>0.32222222222222224</v>
      </c>
      <c r="F21" s="154">
        <v>0.3263888888888889</v>
      </c>
      <c r="G21" s="81">
        <f t="shared" si="1"/>
        <v>4.1666666666666519E-3</v>
      </c>
      <c r="H21" s="37">
        <v>88</v>
      </c>
      <c r="I21" s="38" t="s">
        <v>122</v>
      </c>
      <c r="J21" s="13"/>
      <c r="K21" s="13"/>
      <c r="L21" s="13"/>
      <c r="M21" s="13"/>
      <c r="N21" s="14"/>
      <c r="O21" s="12"/>
      <c r="P21" s="38"/>
      <c r="Q21" s="13"/>
      <c r="R21" s="13"/>
      <c r="S21" s="13"/>
      <c r="T21" s="13"/>
      <c r="U21" s="13"/>
      <c r="V21" s="13"/>
      <c r="W21" s="22"/>
      <c r="X21" s="22"/>
      <c r="Y21" s="14" t="s">
        <v>122</v>
      </c>
      <c r="Z21" s="15" t="s">
        <v>349</v>
      </c>
    </row>
    <row r="22" spans="1:26" ht="15.75" x14ac:dyDescent="0.25">
      <c r="A22" s="9">
        <v>23</v>
      </c>
      <c r="B22" s="9">
        <v>449</v>
      </c>
      <c r="C22" s="10" t="s">
        <v>122</v>
      </c>
      <c r="D22" s="36"/>
      <c r="E22" s="154">
        <v>0.76875000000000004</v>
      </c>
      <c r="F22" s="154"/>
      <c r="G22" s="81">
        <v>0</v>
      </c>
      <c r="H22" s="37"/>
      <c r="I22" s="38"/>
      <c r="J22" s="13"/>
      <c r="K22" s="13"/>
      <c r="L22" s="13" t="s">
        <v>122</v>
      </c>
      <c r="M22" s="13"/>
      <c r="N22" s="14"/>
      <c r="O22" s="12"/>
      <c r="P22" s="38"/>
      <c r="Q22" s="13"/>
      <c r="R22" s="13"/>
      <c r="S22" s="13" t="s">
        <v>122</v>
      </c>
      <c r="T22" s="13"/>
      <c r="U22" s="13" t="s">
        <v>122</v>
      </c>
      <c r="V22" s="13"/>
      <c r="W22" s="22"/>
      <c r="X22" s="22"/>
      <c r="Y22" s="14"/>
      <c r="Z22" s="15"/>
    </row>
    <row r="23" spans="1:26" ht="15.75" x14ac:dyDescent="0.25">
      <c r="A23" s="9">
        <v>27</v>
      </c>
      <c r="B23" s="9">
        <v>454</v>
      </c>
      <c r="C23" s="10" t="s">
        <v>122</v>
      </c>
      <c r="D23" s="36"/>
      <c r="E23" s="154">
        <v>0.45694444444444443</v>
      </c>
      <c r="F23" s="154">
        <v>0.47222222222222221</v>
      </c>
      <c r="G23" s="81">
        <f t="shared" si="1"/>
        <v>1.5277777777777779E-2</v>
      </c>
      <c r="H23" s="37">
        <v>56</v>
      </c>
      <c r="I23" s="38"/>
      <c r="J23" s="13"/>
      <c r="K23" s="13" t="s">
        <v>122</v>
      </c>
      <c r="L23" s="13"/>
      <c r="M23" s="13"/>
      <c r="N23" s="14"/>
      <c r="O23" s="12"/>
      <c r="P23" s="38"/>
      <c r="Q23" s="13"/>
      <c r="R23" s="13"/>
      <c r="S23" s="13"/>
      <c r="T23" s="13"/>
      <c r="U23" s="13"/>
      <c r="V23" s="13"/>
      <c r="W23" s="22" t="s">
        <v>122</v>
      </c>
      <c r="X23" s="22"/>
      <c r="Y23" s="14"/>
      <c r="Z23" s="15"/>
    </row>
    <row r="24" spans="1:26" ht="16.5" thickBot="1" x14ac:dyDescent="0.3">
      <c r="A24" s="9">
        <v>30</v>
      </c>
      <c r="B24" s="9">
        <v>462</v>
      </c>
      <c r="C24" s="10" t="s">
        <v>122</v>
      </c>
      <c r="D24" s="36"/>
      <c r="E24" s="154">
        <v>0.67986111111111114</v>
      </c>
      <c r="F24" s="154">
        <v>0.68402777777777779</v>
      </c>
      <c r="G24" s="81">
        <f t="shared" si="1"/>
        <v>4.1666666666666519E-3</v>
      </c>
      <c r="H24" s="37">
        <v>86</v>
      </c>
      <c r="I24" s="38"/>
      <c r="J24" s="13"/>
      <c r="K24" s="13"/>
      <c r="L24" s="13" t="s">
        <v>122</v>
      </c>
      <c r="M24" s="13"/>
      <c r="N24" s="14"/>
      <c r="O24" s="12" t="s">
        <v>122</v>
      </c>
      <c r="P24" s="38"/>
      <c r="Q24" s="13" t="s">
        <v>122</v>
      </c>
      <c r="R24" s="13"/>
      <c r="S24" s="13"/>
      <c r="T24" s="13"/>
      <c r="U24" s="13"/>
      <c r="V24" s="13"/>
      <c r="W24" s="22"/>
      <c r="X24" s="22"/>
      <c r="Y24" s="14"/>
      <c r="Z24" s="15" t="s">
        <v>359</v>
      </c>
    </row>
    <row r="25" spans="1:26" ht="16.5" thickBot="1" x14ac:dyDescent="0.3">
      <c r="A25" s="19">
        <f>COUNTA(A5:A24)</f>
        <v>20</v>
      </c>
      <c r="B25" s="19">
        <f>COUNTA(B5:B24)</f>
        <v>20</v>
      </c>
      <c r="C25" s="19">
        <f>COUNTA(C5:C24)</f>
        <v>20</v>
      </c>
      <c r="D25" s="19">
        <f>COUNTA(D5:D24)</f>
        <v>0</v>
      </c>
      <c r="E25" s="19"/>
      <c r="F25" s="19"/>
      <c r="G25" s="87">
        <f>AVERAGE(G5:G24)</f>
        <v>6.0416666666666509E-3</v>
      </c>
      <c r="H25" s="97">
        <f>COUNTA(H5:H24)/60</f>
        <v>0.23333333333333334</v>
      </c>
      <c r="I25" s="19">
        <f t="shared" ref="I25:Y25" si="2">COUNTA(I5:I24)</f>
        <v>5</v>
      </c>
      <c r="J25" s="19">
        <f t="shared" si="2"/>
        <v>1</v>
      </c>
      <c r="K25" s="19">
        <f t="shared" si="2"/>
        <v>6</v>
      </c>
      <c r="L25" s="19">
        <f t="shared" si="2"/>
        <v>7</v>
      </c>
      <c r="M25" s="19">
        <f t="shared" si="2"/>
        <v>0</v>
      </c>
      <c r="N25" s="19">
        <f t="shared" si="2"/>
        <v>1</v>
      </c>
      <c r="O25" s="19">
        <f t="shared" si="2"/>
        <v>5</v>
      </c>
      <c r="P25" s="19">
        <f t="shared" si="2"/>
        <v>0</v>
      </c>
      <c r="Q25" s="19">
        <f t="shared" si="2"/>
        <v>3</v>
      </c>
      <c r="R25" s="19">
        <f t="shared" si="2"/>
        <v>3</v>
      </c>
      <c r="S25" s="19">
        <f t="shared" si="2"/>
        <v>4</v>
      </c>
      <c r="T25" s="19">
        <f t="shared" si="2"/>
        <v>0</v>
      </c>
      <c r="U25" s="19">
        <f t="shared" si="2"/>
        <v>5</v>
      </c>
      <c r="V25" s="19">
        <f t="shared" si="2"/>
        <v>1</v>
      </c>
      <c r="W25" s="19">
        <f t="shared" si="2"/>
        <v>1</v>
      </c>
      <c r="X25" s="19">
        <f t="shared" si="2"/>
        <v>1</v>
      </c>
      <c r="Y25" s="19">
        <f t="shared" si="2"/>
        <v>3</v>
      </c>
      <c r="Z25" s="19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ht="15.75" x14ac:dyDescent="0.25">
      <c r="C28" s="20"/>
      <c r="D28" s="20"/>
      <c r="E28" s="20"/>
      <c r="F28" s="20"/>
      <c r="G28" s="20"/>
      <c r="I28" s="127">
        <f>SUM(I25:N25)</f>
        <v>20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ht="30.75" thickBot="1" x14ac:dyDescent="0.3">
      <c r="C29" s="20"/>
      <c r="D29" s="20"/>
      <c r="E29" s="212"/>
      <c r="F29" s="212" t="s">
        <v>298</v>
      </c>
      <c r="G29" s="214" t="s">
        <v>297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t="s">
        <v>8</v>
      </c>
      <c r="F30" s="20">
        <v>5</v>
      </c>
      <c r="G30" s="204">
        <f>AVERAGE(G7,,G16,G19,G20,G21,)</f>
        <v>4.7619047619047528E-3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t="s">
        <v>9</v>
      </c>
      <c r="F31" s="20">
        <v>1</v>
      </c>
      <c r="G31" s="204">
        <f>AVERAGE(G11)</f>
        <v>3.4722222222222099E-3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x14ac:dyDescent="0.25">
      <c r="C32" s="20"/>
      <c r="D32" s="20"/>
      <c r="E32" t="s">
        <v>84</v>
      </c>
      <c r="F32" s="20">
        <v>6</v>
      </c>
      <c r="G32" s="204">
        <f>AVERAGE(G6,G14,G17,G18,G23)</f>
        <v>7.3611111111110961E-3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3:25" x14ac:dyDescent="0.25">
      <c r="C33" s="20"/>
      <c r="D33" s="20"/>
      <c r="E33" t="s">
        <v>296</v>
      </c>
      <c r="F33" s="20">
        <v>6</v>
      </c>
      <c r="G33" s="204">
        <f>AVERAGE(G8,G9,G10,G12,G13,)</f>
        <v>6.3657407407407178E-3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3:25" x14ac:dyDescent="0.25">
      <c r="C34" s="20"/>
      <c r="D34" s="20"/>
      <c r="E34" t="s">
        <v>12</v>
      </c>
      <c r="F34" s="20">
        <v>0</v>
      </c>
      <c r="G34" s="204">
        <v>0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3:25" ht="15.75" thickBot="1" x14ac:dyDescent="0.3">
      <c r="C35" s="20"/>
      <c r="D35" s="20"/>
      <c r="E35" s="211" t="s">
        <v>28</v>
      </c>
      <c r="F35" s="212">
        <v>1</v>
      </c>
      <c r="G35" s="213">
        <f>AVERAGE(G5)</f>
        <v>4.8611111111110938E-3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3:25" x14ac:dyDescent="0.25">
      <c r="C36" s="20"/>
      <c r="D36" s="20"/>
      <c r="E36" s="20"/>
      <c r="F36" s="20">
        <f>SUM(F30:F35)</f>
        <v>19</v>
      </c>
      <c r="G36" s="204">
        <f>AVERAGE(G30:G35)</f>
        <v>4.4703483245149781E-3</v>
      </c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3:25" x14ac:dyDescent="0.25">
      <c r="C37" s="20"/>
      <c r="D37" s="20"/>
      <c r="E37" s="20"/>
      <c r="F37" s="20"/>
      <c r="G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</sheetData>
  <mergeCells count="5">
    <mergeCell ref="A2:B2"/>
    <mergeCell ref="C3:D3"/>
    <mergeCell ref="I3:N3"/>
    <mergeCell ref="A1:Z1"/>
    <mergeCell ref="O3:Y3"/>
  </mergeCells>
  <pageMargins left="0.25" right="0.25" top="0.75" bottom="0.75" header="0.3" footer="0.3"/>
  <pageSetup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9AC7-2A1A-4E7F-A05B-B0DB22CFF142}">
  <sheetPr>
    <pageSetUpPr fitToPage="1"/>
  </sheetPr>
  <dimension ref="A1:AC79"/>
  <sheetViews>
    <sheetView workbookViewId="0">
      <pane ySplit="4" topLeftCell="A62" activePane="bottomLeft" state="frozen"/>
      <selection pane="bottomLeft" activeCell="B64" sqref="B64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1.7109375" customWidth="1"/>
    <col min="16" max="16" width="6.7109375" customWidth="1"/>
    <col min="23" max="23" width="10.140625" customWidth="1"/>
    <col min="25" max="25" width="11.7109375" customWidth="1"/>
    <col min="26" max="27" width="10.7109375" customWidth="1"/>
    <col min="29" max="29" width="55.85546875" customWidth="1"/>
  </cols>
  <sheetData>
    <row r="1" spans="1:29" ht="23.25" x14ac:dyDescent="0.35">
      <c r="B1" s="223" t="s">
        <v>112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SUM(C67)</f>
        <v>62</v>
      </c>
      <c r="D2" s="1">
        <f>SUM(D67)</f>
        <v>0</v>
      </c>
      <c r="E2" s="1"/>
      <c r="F2" s="1"/>
      <c r="G2" s="84">
        <f>SUM(G67)</f>
        <v>5.3651433691756269E-3</v>
      </c>
      <c r="H2" s="91">
        <f>SUM(H67)</f>
        <v>29.516666666666666</v>
      </c>
      <c r="I2" s="1">
        <f t="shared" ref="I2:AB2" si="0">SUM(I67)</f>
        <v>27</v>
      </c>
      <c r="J2" s="1">
        <f t="shared" si="0"/>
        <v>6</v>
      </c>
      <c r="K2" s="1">
        <f t="shared" si="0"/>
        <v>9</v>
      </c>
      <c r="L2" s="1">
        <f t="shared" si="0"/>
        <v>15</v>
      </c>
      <c r="M2" s="1">
        <f t="shared" si="0"/>
        <v>5</v>
      </c>
      <c r="N2" s="1">
        <f t="shared" si="0"/>
        <v>0</v>
      </c>
      <c r="O2" s="1">
        <f t="shared" si="0"/>
        <v>27</v>
      </c>
      <c r="P2" s="1">
        <f t="shared" si="0"/>
        <v>0</v>
      </c>
      <c r="Q2" s="1">
        <f t="shared" si="0"/>
        <v>5</v>
      </c>
      <c r="R2" s="1">
        <f t="shared" si="0"/>
        <v>10</v>
      </c>
      <c r="S2" s="1">
        <f t="shared" si="0"/>
        <v>5</v>
      </c>
      <c r="T2" s="1">
        <f t="shared" si="0"/>
        <v>0</v>
      </c>
      <c r="U2" s="1">
        <f t="shared" si="0"/>
        <v>1</v>
      </c>
      <c r="V2" s="1">
        <f t="shared" si="0"/>
        <v>2</v>
      </c>
      <c r="W2" s="1">
        <f t="shared" si="0"/>
        <v>1</v>
      </c>
      <c r="X2" s="1">
        <f t="shared" si="0"/>
        <v>1</v>
      </c>
      <c r="Y2" s="1">
        <f t="shared" si="0"/>
        <v>1</v>
      </c>
      <c r="Z2" s="1">
        <f t="shared" si="0"/>
        <v>1</v>
      </c>
      <c r="AA2" s="1">
        <f t="shared" si="0"/>
        <v>1</v>
      </c>
      <c r="AB2" s="1">
        <f t="shared" si="0"/>
        <v>20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463</v>
      </c>
      <c r="C5" s="38" t="s">
        <v>122</v>
      </c>
      <c r="D5" s="14"/>
      <c r="E5" s="81">
        <v>8.611111111111111E-2</v>
      </c>
      <c r="F5" s="186">
        <v>8.8888888888888892E-2</v>
      </c>
      <c r="G5" s="81">
        <f t="shared" ref="G5:G66" si="1">SUM(F5-E5)</f>
        <v>2.7777777777777818E-3</v>
      </c>
      <c r="H5" s="37">
        <v>14</v>
      </c>
      <c r="I5" s="12" t="s">
        <v>122</v>
      </c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 t="s">
        <v>122</v>
      </c>
      <c r="W5" s="13"/>
      <c r="X5" s="13"/>
      <c r="Y5" s="13"/>
      <c r="Z5" s="22"/>
      <c r="AA5" s="22"/>
      <c r="AB5" s="14"/>
      <c r="AC5" s="144"/>
    </row>
    <row r="6" spans="1:29" ht="15.75" x14ac:dyDescent="0.25">
      <c r="A6" s="37">
        <v>1</v>
      </c>
      <c r="B6" s="37">
        <v>465</v>
      </c>
      <c r="C6" s="38" t="s">
        <v>122</v>
      </c>
      <c r="D6" s="14"/>
      <c r="E6" s="81">
        <v>0.41944444444444445</v>
      </c>
      <c r="F6" s="154">
        <v>0.43402777777777779</v>
      </c>
      <c r="G6" s="81">
        <f t="shared" si="1"/>
        <v>1.4583333333333337E-2</v>
      </c>
      <c r="H6" s="37">
        <v>25</v>
      </c>
      <c r="I6" s="12"/>
      <c r="J6" s="13"/>
      <c r="K6" s="13" t="s">
        <v>122</v>
      </c>
      <c r="L6" s="13"/>
      <c r="M6" s="13"/>
      <c r="N6" s="13"/>
      <c r="O6" s="166"/>
      <c r="P6" s="13"/>
      <c r="Q6" s="13"/>
      <c r="R6" s="13"/>
      <c r="S6" s="13"/>
      <c r="T6" s="13"/>
      <c r="U6" s="13"/>
      <c r="V6" s="13"/>
      <c r="W6" s="13"/>
      <c r="X6" s="13"/>
      <c r="Y6" s="13" t="s">
        <v>122</v>
      </c>
      <c r="Z6" s="22"/>
      <c r="AA6" s="22"/>
      <c r="AB6" s="14"/>
      <c r="AC6" s="144" t="s">
        <v>361</v>
      </c>
    </row>
    <row r="7" spans="1:29" ht="15.75" x14ac:dyDescent="0.25">
      <c r="A7" s="37">
        <v>2</v>
      </c>
      <c r="B7" s="37">
        <v>468</v>
      </c>
      <c r="C7" s="38" t="s">
        <v>122</v>
      </c>
      <c r="D7" s="14"/>
      <c r="E7" s="81">
        <v>0.30486111111111114</v>
      </c>
      <c r="F7" s="154">
        <v>0.30763888888888891</v>
      </c>
      <c r="G7" s="81">
        <f t="shared" si="1"/>
        <v>2.7777777777777679E-3</v>
      </c>
      <c r="H7" s="37">
        <v>22</v>
      </c>
      <c r="I7" s="12" t="s">
        <v>122</v>
      </c>
      <c r="J7" s="13"/>
      <c r="K7" s="13"/>
      <c r="L7" s="13"/>
      <c r="M7" s="13"/>
      <c r="N7" s="13"/>
      <c r="O7" s="12" t="s">
        <v>122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>
        <v>2</v>
      </c>
      <c r="B8" s="37">
        <v>469</v>
      </c>
      <c r="C8" s="38" t="s">
        <v>122</v>
      </c>
      <c r="D8" s="14"/>
      <c r="E8" s="81">
        <v>0.59236111111111112</v>
      </c>
      <c r="F8" s="154">
        <v>0.59583333333333333</v>
      </c>
      <c r="G8" s="81">
        <f t="shared" si="1"/>
        <v>3.4722222222222099E-3</v>
      </c>
      <c r="H8" s="37">
        <v>23</v>
      </c>
      <c r="I8" s="12" t="s">
        <v>122</v>
      </c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364</v>
      </c>
    </row>
    <row r="9" spans="1:29" ht="15.75" x14ac:dyDescent="0.25">
      <c r="A9" s="37">
        <v>2</v>
      </c>
      <c r="B9" s="37">
        <v>470</v>
      </c>
      <c r="C9" s="38" t="s">
        <v>122</v>
      </c>
      <c r="D9" s="14"/>
      <c r="E9" s="81">
        <v>0.99652777777777779</v>
      </c>
      <c r="F9" s="154">
        <v>1.0034722222222223</v>
      </c>
      <c r="G9" s="81">
        <f t="shared" si="1"/>
        <v>6.9444444444445308E-3</v>
      </c>
      <c r="H9" s="37">
        <v>31</v>
      </c>
      <c r="I9" s="12"/>
      <c r="J9" s="13"/>
      <c r="K9" s="13"/>
      <c r="L9" s="13"/>
      <c r="M9" s="13" t="s">
        <v>122</v>
      </c>
      <c r="N9" s="13"/>
      <c r="O9" s="12"/>
      <c r="P9" s="13"/>
      <c r="Q9" s="13"/>
      <c r="R9" s="13" t="s">
        <v>122</v>
      </c>
      <c r="S9" s="13"/>
      <c r="T9" s="13"/>
      <c r="U9" s="13"/>
      <c r="V9" s="13"/>
      <c r="W9" s="13"/>
      <c r="X9" s="13"/>
      <c r="Y9" s="13"/>
      <c r="Z9" s="22"/>
      <c r="AA9" s="22"/>
      <c r="AB9" s="14"/>
      <c r="AC9" s="144" t="s">
        <v>194</v>
      </c>
    </row>
    <row r="10" spans="1:29" ht="15.75" x14ac:dyDescent="0.25">
      <c r="A10" s="37">
        <v>3</v>
      </c>
      <c r="B10" s="37">
        <v>471</v>
      </c>
      <c r="C10" s="38" t="s">
        <v>122</v>
      </c>
      <c r="D10" s="14"/>
      <c r="E10" s="81">
        <v>0.43611111111111112</v>
      </c>
      <c r="F10" s="154">
        <v>0.44027777777777777</v>
      </c>
      <c r="G10" s="81">
        <f t="shared" si="1"/>
        <v>4.1666666666666519E-3</v>
      </c>
      <c r="H10" s="37">
        <v>40</v>
      </c>
      <c r="I10" s="12" t="s">
        <v>122</v>
      </c>
      <c r="J10" s="13"/>
      <c r="K10" s="13"/>
      <c r="L10" s="13"/>
      <c r="M10" s="13"/>
      <c r="N10" s="13"/>
      <c r="O10" s="12" t="s">
        <v>122</v>
      </c>
      <c r="P10" s="13"/>
      <c r="Q10" s="13" t="s">
        <v>122</v>
      </c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>
        <v>3</v>
      </c>
      <c r="B11" s="37">
        <v>472</v>
      </c>
      <c r="C11" s="38" t="s">
        <v>122</v>
      </c>
      <c r="D11" s="14"/>
      <c r="E11" s="81">
        <v>0.65</v>
      </c>
      <c r="F11" s="154">
        <v>0.65416666666666667</v>
      </c>
      <c r="G11" s="81">
        <f t="shared" si="1"/>
        <v>4.1666666666666519E-3</v>
      </c>
      <c r="H11" s="37">
        <v>10</v>
      </c>
      <c r="I11" s="12" t="s">
        <v>122</v>
      </c>
      <c r="J11" s="13"/>
      <c r="K11" s="13"/>
      <c r="L11" s="13"/>
      <c r="M11" s="13"/>
      <c r="N11" s="13"/>
      <c r="O11" s="12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>
        <v>4</v>
      </c>
      <c r="B12" s="37">
        <v>473</v>
      </c>
      <c r="C12" s="38" t="s">
        <v>122</v>
      </c>
      <c r="D12" s="14"/>
      <c r="E12" s="81">
        <v>4.791666666666667E-2</v>
      </c>
      <c r="F12" s="154">
        <v>5.6944444444444443E-2</v>
      </c>
      <c r="G12" s="81">
        <f t="shared" si="1"/>
        <v>9.0277777777777735E-3</v>
      </c>
      <c r="H12" s="37">
        <v>34</v>
      </c>
      <c r="I12" s="12"/>
      <c r="J12" s="13"/>
      <c r="K12" s="13"/>
      <c r="L12" s="13" t="s">
        <v>122</v>
      </c>
      <c r="M12" s="13"/>
      <c r="N12" s="13"/>
      <c r="O12" s="12" t="s">
        <v>122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>
        <v>4</v>
      </c>
      <c r="B13" s="37">
        <v>474</v>
      </c>
      <c r="C13" s="38" t="s">
        <v>122</v>
      </c>
      <c r="D13" s="14"/>
      <c r="E13" s="81">
        <v>0.4375</v>
      </c>
      <c r="F13" s="154">
        <v>0.44166666666666665</v>
      </c>
      <c r="G13" s="81">
        <f t="shared" si="1"/>
        <v>4.1666666666666519E-3</v>
      </c>
      <c r="H13" s="37">
        <v>7</v>
      </c>
      <c r="I13" s="12" t="s">
        <v>122</v>
      </c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 t="s">
        <v>122</v>
      </c>
      <c r="AC13" s="144" t="s">
        <v>164</v>
      </c>
    </row>
    <row r="14" spans="1:29" ht="15.75" x14ac:dyDescent="0.25">
      <c r="A14" s="37">
        <v>5</v>
      </c>
      <c r="B14" s="37">
        <v>475</v>
      </c>
      <c r="C14" s="38" t="s">
        <v>122</v>
      </c>
      <c r="D14" s="14"/>
      <c r="E14" s="81">
        <v>0.62083333333333335</v>
      </c>
      <c r="F14" s="154">
        <v>0.62222222222222223</v>
      </c>
      <c r="G14" s="81">
        <f t="shared" si="1"/>
        <v>1.388888888888884E-3</v>
      </c>
      <c r="H14" s="37">
        <v>15</v>
      </c>
      <c r="I14" s="12" t="s">
        <v>122</v>
      </c>
      <c r="J14" s="13"/>
      <c r="K14" s="13"/>
      <c r="L14" s="13"/>
      <c r="M14" s="13"/>
      <c r="N14" s="13"/>
      <c r="O14" s="12"/>
      <c r="P14" s="13"/>
      <c r="Q14" s="13"/>
      <c r="R14" s="13"/>
      <c r="S14" s="13" t="s">
        <v>122</v>
      </c>
      <c r="T14" s="13"/>
      <c r="U14" s="13"/>
      <c r="V14" s="13"/>
      <c r="W14" s="13"/>
      <c r="X14" s="13"/>
      <c r="Y14" s="13"/>
      <c r="Z14" s="22"/>
      <c r="AA14" s="22" t="s">
        <v>122</v>
      </c>
      <c r="AB14" s="14" t="s">
        <v>122</v>
      </c>
      <c r="AC14" s="144" t="s">
        <v>365</v>
      </c>
    </row>
    <row r="15" spans="1:29" ht="15.75" x14ac:dyDescent="0.25">
      <c r="A15" s="37">
        <v>6</v>
      </c>
      <c r="B15" s="37">
        <v>476</v>
      </c>
      <c r="C15" s="38" t="s">
        <v>122</v>
      </c>
      <c r="D15" s="14"/>
      <c r="E15" s="81">
        <v>0.29236111111111113</v>
      </c>
      <c r="F15" s="154">
        <v>0.2951388888888889</v>
      </c>
      <c r="G15" s="81">
        <f t="shared" si="1"/>
        <v>2.7777777777777679E-3</v>
      </c>
      <c r="H15" s="37">
        <v>34</v>
      </c>
      <c r="I15" s="12" t="s">
        <v>122</v>
      </c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 t="s">
        <v>122</v>
      </c>
      <c r="AA15" s="22"/>
      <c r="AB15" s="14"/>
      <c r="AC15" s="144" t="s">
        <v>366</v>
      </c>
    </row>
    <row r="16" spans="1:29" ht="60.75" x14ac:dyDescent="0.25">
      <c r="A16" s="37">
        <v>6</v>
      </c>
      <c r="B16" s="37">
        <v>477</v>
      </c>
      <c r="C16" s="38" t="s">
        <v>122</v>
      </c>
      <c r="D16" s="14"/>
      <c r="E16" s="81">
        <v>0.34027777777777779</v>
      </c>
      <c r="F16" s="154">
        <v>0.35972222222222222</v>
      </c>
      <c r="G16" s="81">
        <f t="shared" si="1"/>
        <v>1.9444444444444431E-2</v>
      </c>
      <c r="H16" s="37">
        <v>34</v>
      </c>
      <c r="I16" s="12"/>
      <c r="J16" s="13"/>
      <c r="K16" s="13"/>
      <c r="L16" s="13" t="s">
        <v>122</v>
      </c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 t="s">
        <v>122</v>
      </c>
      <c r="AC16" s="165" t="s">
        <v>367</v>
      </c>
    </row>
    <row r="17" spans="1:29" ht="60.75" x14ac:dyDescent="0.25">
      <c r="A17" s="37">
        <v>6</v>
      </c>
      <c r="B17" s="37">
        <v>478</v>
      </c>
      <c r="C17" s="38" t="s">
        <v>122</v>
      </c>
      <c r="D17" s="14"/>
      <c r="E17" s="81">
        <v>0.34097222222222223</v>
      </c>
      <c r="F17" s="154">
        <v>0.34444444444444444</v>
      </c>
      <c r="G17" s="81">
        <f t="shared" si="1"/>
        <v>3.4722222222222099E-3</v>
      </c>
      <c r="H17" s="37">
        <v>18</v>
      </c>
      <c r="I17" s="12"/>
      <c r="J17" s="13"/>
      <c r="K17" s="13"/>
      <c r="L17" s="13" t="s">
        <v>122</v>
      </c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 t="s">
        <v>122</v>
      </c>
      <c r="AC17" s="221" t="s">
        <v>368</v>
      </c>
    </row>
    <row r="18" spans="1:29" ht="15.75" x14ac:dyDescent="0.25">
      <c r="A18" s="37">
        <v>6</v>
      </c>
      <c r="B18" s="37">
        <v>479</v>
      </c>
      <c r="C18" s="38" t="s">
        <v>122</v>
      </c>
      <c r="D18" s="14"/>
      <c r="E18" s="81">
        <v>0.39791666666666664</v>
      </c>
      <c r="F18" s="154">
        <v>0.40833333333333333</v>
      </c>
      <c r="G18" s="81">
        <f t="shared" si="1"/>
        <v>1.0416666666666685E-2</v>
      </c>
      <c r="H18" s="37">
        <v>34</v>
      </c>
      <c r="I18" s="12"/>
      <c r="J18" s="13"/>
      <c r="K18" s="13" t="s">
        <v>122</v>
      </c>
      <c r="L18" s="13"/>
      <c r="M18" s="13"/>
      <c r="N18" s="13"/>
      <c r="O18" s="12"/>
      <c r="P18" s="13"/>
      <c r="Q18" s="13"/>
      <c r="R18" s="13"/>
      <c r="S18" s="13" t="s">
        <v>122</v>
      </c>
      <c r="T18" s="13"/>
      <c r="U18" s="13"/>
      <c r="V18" s="13"/>
      <c r="W18" s="13"/>
      <c r="X18" s="13"/>
      <c r="Y18" s="13"/>
      <c r="Z18" s="22"/>
      <c r="AA18" s="22"/>
      <c r="AB18" s="14"/>
      <c r="AC18" s="165" t="s">
        <v>140</v>
      </c>
    </row>
    <row r="19" spans="1:29" ht="15.75" x14ac:dyDescent="0.25">
      <c r="A19" s="37">
        <v>7</v>
      </c>
      <c r="B19" s="37">
        <v>480</v>
      </c>
      <c r="C19" s="38" t="s">
        <v>122</v>
      </c>
      <c r="D19" s="14"/>
      <c r="E19" s="81">
        <v>0.48541666666666666</v>
      </c>
      <c r="F19" s="154">
        <v>0.48680555555555555</v>
      </c>
      <c r="G19" s="81">
        <f t="shared" si="1"/>
        <v>1.388888888888884E-3</v>
      </c>
      <c r="H19" s="37">
        <v>7</v>
      </c>
      <c r="I19" s="12" t="s">
        <v>122</v>
      </c>
      <c r="J19" s="13"/>
      <c r="K19" s="13"/>
      <c r="L19" s="13"/>
      <c r="M19" s="13"/>
      <c r="N19" s="13"/>
      <c r="O19" s="12" t="s">
        <v>122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>
        <v>7</v>
      </c>
      <c r="B20" s="37">
        <v>481</v>
      </c>
      <c r="C20" s="38" t="s">
        <v>122</v>
      </c>
      <c r="D20" s="14"/>
      <c r="E20" s="81">
        <v>0.60833333333333328</v>
      </c>
      <c r="F20" s="154">
        <v>0.61875000000000002</v>
      </c>
      <c r="G20" s="81">
        <f t="shared" si="1"/>
        <v>1.0416666666666741E-2</v>
      </c>
      <c r="H20" s="37">
        <v>28</v>
      </c>
      <c r="I20" s="12"/>
      <c r="J20" s="13"/>
      <c r="K20" s="13" t="s">
        <v>122</v>
      </c>
      <c r="L20" s="13"/>
      <c r="M20" s="13"/>
      <c r="N20" s="13"/>
      <c r="O20" s="12" t="s">
        <v>122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>
        <v>7</v>
      </c>
      <c r="B21" s="37">
        <v>482</v>
      </c>
      <c r="C21" s="38" t="s">
        <v>122</v>
      </c>
      <c r="D21" s="14"/>
      <c r="E21" s="81">
        <v>0.68125000000000002</v>
      </c>
      <c r="F21" s="154">
        <v>0.68263888888888891</v>
      </c>
      <c r="G21" s="81">
        <f t="shared" si="1"/>
        <v>1.388888888888884E-3</v>
      </c>
      <c r="H21" s="37">
        <v>11</v>
      </c>
      <c r="I21" s="12" t="s">
        <v>122</v>
      </c>
      <c r="J21" s="13"/>
      <c r="K21" s="13"/>
      <c r="L21" s="13"/>
      <c r="M21" s="13"/>
      <c r="N21" s="13"/>
      <c r="O21" s="12" t="s">
        <v>122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>
        <v>8</v>
      </c>
      <c r="B22" s="37">
        <v>483</v>
      </c>
      <c r="C22" s="38" t="s">
        <v>122</v>
      </c>
      <c r="D22" s="14"/>
      <c r="E22" s="81">
        <v>7.6388888888888895E-2</v>
      </c>
      <c r="F22" s="154">
        <v>7.9861111111111105E-2</v>
      </c>
      <c r="G22" s="81">
        <f t="shared" si="1"/>
        <v>3.4722222222222099E-3</v>
      </c>
      <c r="H22" s="37">
        <v>17</v>
      </c>
      <c r="I22" s="12"/>
      <c r="J22" s="13"/>
      <c r="K22" s="13"/>
      <c r="L22" s="13" t="s">
        <v>122</v>
      </c>
      <c r="M22" s="13"/>
      <c r="N22" s="13"/>
      <c r="O22" s="12"/>
      <c r="P22" s="13"/>
      <c r="Q22" s="13"/>
      <c r="R22" s="13"/>
      <c r="S22" s="13"/>
      <c r="T22" s="13"/>
      <c r="U22" s="13" t="s">
        <v>122</v>
      </c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>
        <v>8</v>
      </c>
      <c r="B23" s="37">
        <v>484</v>
      </c>
      <c r="C23" s="38" t="s">
        <v>122</v>
      </c>
      <c r="D23" s="14"/>
      <c r="E23" s="81">
        <v>0.37638888888888888</v>
      </c>
      <c r="F23" s="154">
        <v>0.37986111111111109</v>
      </c>
      <c r="G23" s="81">
        <f t="shared" si="1"/>
        <v>3.4722222222222099E-3</v>
      </c>
      <c r="H23" s="37">
        <v>25</v>
      </c>
      <c r="I23" s="12" t="s">
        <v>122</v>
      </c>
      <c r="J23" s="13"/>
      <c r="K23" s="13"/>
      <c r="L23" s="13"/>
      <c r="M23" s="13"/>
      <c r="N23" s="13"/>
      <c r="O23" s="12" t="s">
        <v>122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>
        <v>8</v>
      </c>
      <c r="B24" s="37">
        <v>485</v>
      </c>
      <c r="C24" s="38" t="s">
        <v>122</v>
      </c>
      <c r="D24" s="14"/>
      <c r="E24" s="81">
        <v>0.48194444444444445</v>
      </c>
      <c r="F24" s="154">
        <v>0.48958333333333331</v>
      </c>
      <c r="G24" s="81">
        <f t="shared" si="1"/>
        <v>7.6388888888888618E-3</v>
      </c>
      <c r="H24" s="37">
        <v>62</v>
      </c>
      <c r="I24" s="12"/>
      <c r="J24" s="13"/>
      <c r="K24" s="13" t="s">
        <v>122</v>
      </c>
      <c r="L24" s="13"/>
      <c r="M24" s="13"/>
      <c r="N24" s="13"/>
      <c r="O24" s="12"/>
      <c r="P24" s="13"/>
      <c r="Q24" s="13"/>
      <c r="R24" s="13" t="s">
        <v>122</v>
      </c>
      <c r="S24" s="13"/>
      <c r="T24" s="13"/>
      <c r="U24" s="13"/>
      <c r="V24" s="13"/>
      <c r="W24" s="13"/>
      <c r="X24" s="13"/>
      <c r="Y24" s="13"/>
      <c r="Z24" s="22"/>
      <c r="AA24" s="22"/>
      <c r="AB24" s="14" t="s">
        <v>122</v>
      </c>
      <c r="AC24" s="144" t="s">
        <v>305</v>
      </c>
    </row>
    <row r="25" spans="1:29" ht="15.75" x14ac:dyDescent="0.25">
      <c r="A25" s="37">
        <v>8</v>
      </c>
      <c r="B25" s="37">
        <v>486</v>
      </c>
      <c r="C25" s="38" t="s">
        <v>122</v>
      </c>
      <c r="D25" s="14"/>
      <c r="E25" s="81">
        <v>0.52430555555555558</v>
      </c>
      <c r="F25" s="154">
        <v>0.53194444444444444</v>
      </c>
      <c r="G25" s="81">
        <f t="shared" si="1"/>
        <v>7.6388888888888618E-3</v>
      </c>
      <c r="H25" s="37">
        <v>67</v>
      </c>
      <c r="I25" s="12"/>
      <c r="J25" s="13" t="s">
        <v>122</v>
      </c>
      <c r="K25" s="13"/>
      <c r="L25" s="13"/>
      <c r="M25" s="13"/>
      <c r="N25" s="13"/>
      <c r="O25" s="12"/>
      <c r="P25" s="13"/>
      <c r="Q25" s="13"/>
      <c r="R25" s="13" t="s">
        <v>122</v>
      </c>
      <c r="S25" s="13" t="s">
        <v>122</v>
      </c>
      <c r="T25" s="13"/>
      <c r="U25" s="13"/>
      <c r="V25" s="13"/>
      <c r="W25" s="13"/>
      <c r="X25" s="13"/>
      <c r="Y25" s="13"/>
      <c r="Z25" s="22"/>
      <c r="AA25" s="22"/>
      <c r="AB25" s="14"/>
      <c r="AC25" s="144" t="s">
        <v>369</v>
      </c>
    </row>
    <row r="26" spans="1:29" ht="15.75" x14ac:dyDescent="0.25">
      <c r="A26" s="37">
        <v>8</v>
      </c>
      <c r="B26" s="37">
        <v>487</v>
      </c>
      <c r="C26" s="38" t="s">
        <v>122</v>
      </c>
      <c r="D26" s="14"/>
      <c r="E26" s="81">
        <v>0.8618055555555556</v>
      </c>
      <c r="F26" s="154">
        <v>0.86597222222222225</v>
      </c>
      <c r="G26" s="81">
        <f t="shared" si="1"/>
        <v>4.1666666666666519E-3</v>
      </c>
      <c r="H26" s="37">
        <v>16</v>
      </c>
      <c r="I26" s="12" t="s">
        <v>122</v>
      </c>
      <c r="J26" s="13"/>
      <c r="K26" s="13"/>
      <c r="L26" s="13"/>
      <c r="M26" s="13"/>
      <c r="N26" s="13"/>
      <c r="O26" s="12" t="s">
        <v>122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>
        <v>10</v>
      </c>
      <c r="B27" s="37">
        <v>488</v>
      </c>
      <c r="C27" s="38" t="s">
        <v>122</v>
      </c>
      <c r="D27" s="14"/>
      <c r="E27" s="81">
        <v>0.49583333333333335</v>
      </c>
      <c r="F27" s="154">
        <v>0.5</v>
      </c>
      <c r="G27" s="81">
        <f t="shared" si="1"/>
        <v>4.1666666666666519E-3</v>
      </c>
      <c r="H27" s="37">
        <v>31</v>
      </c>
      <c r="I27" s="12" t="s">
        <v>122</v>
      </c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 t="s">
        <v>122</v>
      </c>
      <c r="AC27" s="144" t="s">
        <v>370</v>
      </c>
    </row>
    <row r="28" spans="1:29" ht="15.75" x14ac:dyDescent="0.25">
      <c r="A28" s="37">
        <v>10</v>
      </c>
      <c r="B28" s="37">
        <v>490</v>
      </c>
      <c r="C28" s="38" t="s">
        <v>122</v>
      </c>
      <c r="D28" s="14"/>
      <c r="E28" s="81">
        <v>0.80347222222222225</v>
      </c>
      <c r="F28" s="154">
        <v>0.80694444444444446</v>
      </c>
      <c r="G28" s="81">
        <f t="shared" si="1"/>
        <v>3.4722222222222099E-3</v>
      </c>
      <c r="H28" s="37">
        <v>45</v>
      </c>
      <c r="I28" s="12"/>
      <c r="J28" s="13" t="s">
        <v>122</v>
      </c>
      <c r="K28" s="13"/>
      <c r="L28" s="13"/>
      <c r="M28" s="13"/>
      <c r="N28" s="13"/>
      <c r="O28" s="12"/>
      <c r="P28" s="13"/>
      <c r="Q28" s="13"/>
      <c r="R28" s="13" t="s">
        <v>122</v>
      </c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>
        <v>11</v>
      </c>
      <c r="B29" s="37">
        <v>491</v>
      </c>
      <c r="C29" s="38" t="s">
        <v>122</v>
      </c>
      <c r="D29" s="14"/>
      <c r="E29" s="81">
        <v>0.38611111111111113</v>
      </c>
      <c r="F29" s="154">
        <v>0.38958333333333334</v>
      </c>
      <c r="G29" s="81">
        <f t="shared" si="1"/>
        <v>3.4722222222222099E-3</v>
      </c>
      <c r="H29" s="37">
        <v>10</v>
      </c>
      <c r="I29" s="12" t="s">
        <v>122</v>
      </c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 t="s">
        <v>122</v>
      </c>
      <c r="AC29" s="144" t="s">
        <v>372</v>
      </c>
    </row>
    <row r="30" spans="1:29" ht="15.75" x14ac:dyDescent="0.25">
      <c r="A30" s="37">
        <v>11</v>
      </c>
      <c r="B30" s="37">
        <v>492</v>
      </c>
      <c r="C30" s="38" t="s">
        <v>122</v>
      </c>
      <c r="D30" s="14"/>
      <c r="E30" s="81">
        <v>0.76041666666666663</v>
      </c>
      <c r="F30" s="154">
        <v>0.76388888888888884</v>
      </c>
      <c r="G30" s="81">
        <f t="shared" si="1"/>
        <v>3.4722222222222099E-3</v>
      </c>
      <c r="H30" s="37">
        <v>41</v>
      </c>
      <c r="I30" s="12"/>
      <c r="J30" s="13"/>
      <c r="K30" s="13"/>
      <c r="L30" s="13" t="s">
        <v>122</v>
      </c>
      <c r="M30" s="13"/>
      <c r="N30" s="13"/>
      <c r="O30" s="12" t="s">
        <v>122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 t="s">
        <v>122</v>
      </c>
      <c r="AC30" s="144" t="s">
        <v>373</v>
      </c>
    </row>
    <row r="31" spans="1:29" ht="15.75" x14ac:dyDescent="0.25">
      <c r="A31" s="37">
        <v>11</v>
      </c>
      <c r="B31" s="37">
        <v>493</v>
      </c>
      <c r="C31" s="38" t="s">
        <v>122</v>
      </c>
      <c r="D31" s="14"/>
      <c r="E31" s="81">
        <v>0.90902777777777777</v>
      </c>
      <c r="F31" s="154">
        <v>0.9145833333333333</v>
      </c>
      <c r="G31" s="81">
        <f t="shared" si="1"/>
        <v>5.5555555555555358E-3</v>
      </c>
      <c r="H31" s="37">
        <v>39</v>
      </c>
      <c r="I31" s="12"/>
      <c r="J31" s="13"/>
      <c r="K31" s="13"/>
      <c r="L31" s="13" t="s">
        <v>122</v>
      </c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 t="s">
        <v>122</v>
      </c>
      <c r="AC31" s="144" t="s">
        <v>374</v>
      </c>
    </row>
    <row r="32" spans="1:29" ht="15.75" x14ac:dyDescent="0.25">
      <c r="A32" s="37">
        <v>12</v>
      </c>
      <c r="B32" s="37">
        <v>495</v>
      </c>
      <c r="C32" s="38" t="s">
        <v>122</v>
      </c>
      <c r="D32" s="14"/>
      <c r="E32" s="81">
        <v>0.38124999999999998</v>
      </c>
      <c r="F32" s="154">
        <v>0.38819444444444445</v>
      </c>
      <c r="G32" s="81">
        <f t="shared" si="1"/>
        <v>6.9444444444444753E-3</v>
      </c>
      <c r="H32" s="37">
        <v>30</v>
      </c>
      <c r="I32" s="12"/>
      <c r="J32" s="13"/>
      <c r="K32" s="13"/>
      <c r="L32" s="13"/>
      <c r="M32" s="13" t="s">
        <v>122</v>
      </c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 t="s">
        <v>122</v>
      </c>
      <c r="AC32" s="165" t="s">
        <v>372</v>
      </c>
    </row>
    <row r="33" spans="1:29" ht="15.75" x14ac:dyDescent="0.25">
      <c r="A33" s="37">
        <v>13</v>
      </c>
      <c r="B33" s="37">
        <v>498</v>
      </c>
      <c r="C33" s="38" t="s">
        <v>122</v>
      </c>
      <c r="D33" s="14"/>
      <c r="E33" s="81">
        <v>0.54513888888888884</v>
      </c>
      <c r="F33" s="154">
        <v>0.54791666666666672</v>
      </c>
      <c r="G33" s="81">
        <f t="shared" si="1"/>
        <v>2.7777777777778789E-3</v>
      </c>
      <c r="H33" s="37">
        <v>52</v>
      </c>
      <c r="I33" s="12"/>
      <c r="J33" s="13"/>
      <c r="K33" s="13"/>
      <c r="L33" s="13" t="s">
        <v>122</v>
      </c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 t="s">
        <v>122</v>
      </c>
      <c r="AC33" s="144" t="s">
        <v>305</v>
      </c>
    </row>
    <row r="34" spans="1:29" ht="15.75" x14ac:dyDescent="0.25">
      <c r="A34" s="37">
        <v>13</v>
      </c>
      <c r="B34" s="37">
        <v>500</v>
      </c>
      <c r="C34" s="38" t="s">
        <v>122</v>
      </c>
      <c r="D34" s="14"/>
      <c r="E34" s="81">
        <v>0.84097222222222223</v>
      </c>
      <c r="F34" s="154">
        <v>0.84652777777777777</v>
      </c>
      <c r="G34" s="81">
        <f t="shared" si="1"/>
        <v>5.5555555555555358E-3</v>
      </c>
      <c r="H34" s="37">
        <v>20</v>
      </c>
      <c r="I34" s="12" t="s">
        <v>122</v>
      </c>
      <c r="J34" s="13"/>
      <c r="K34" s="13"/>
      <c r="L34" s="13"/>
      <c r="M34" s="13"/>
      <c r="N34" s="13"/>
      <c r="O34" s="12" t="s">
        <v>122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>
        <v>13</v>
      </c>
      <c r="B35" s="37">
        <v>501</v>
      </c>
      <c r="C35" s="38" t="s">
        <v>122</v>
      </c>
      <c r="D35" s="14"/>
      <c r="E35" s="81">
        <v>0.96527777777777779</v>
      </c>
      <c r="F35" s="154">
        <v>0.97083333333333333</v>
      </c>
      <c r="G35" s="81">
        <f t="shared" si="1"/>
        <v>5.5555555555555358E-3</v>
      </c>
      <c r="H35" s="37">
        <v>35</v>
      </c>
      <c r="I35" s="12"/>
      <c r="J35" s="13" t="s">
        <v>122</v>
      </c>
      <c r="K35" s="13"/>
      <c r="L35" s="13"/>
      <c r="M35" s="13"/>
      <c r="N35" s="13"/>
      <c r="O35" s="12" t="s">
        <v>122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>
        <v>14</v>
      </c>
      <c r="B36" s="37">
        <v>502</v>
      </c>
      <c r="C36" s="38" t="s">
        <v>122</v>
      </c>
      <c r="D36" s="14"/>
      <c r="E36" s="81">
        <v>0.59027777777777779</v>
      </c>
      <c r="F36" s="154">
        <v>0.59722222222222221</v>
      </c>
      <c r="G36" s="81">
        <f t="shared" si="1"/>
        <v>6.9444444444444198E-3</v>
      </c>
      <c r="H36" s="37">
        <v>36</v>
      </c>
      <c r="I36" s="12"/>
      <c r="J36" s="13"/>
      <c r="K36" s="13"/>
      <c r="L36" s="13"/>
      <c r="M36" s="13" t="s">
        <v>122</v>
      </c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 t="s">
        <v>122</v>
      </c>
      <c r="AC36" s="144" t="s">
        <v>379</v>
      </c>
    </row>
    <row r="37" spans="1:29" ht="15.75" x14ac:dyDescent="0.25">
      <c r="A37" s="37">
        <v>15</v>
      </c>
      <c r="B37" s="37">
        <v>504</v>
      </c>
      <c r="C37" s="38" t="s">
        <v>122</v>
      </c>
      <c r="D37" s="14"/>
      <c r="E37" s="81">
        <v>0.8125</v>
      </c>
      <c r="F37" s="154">
        <v>0.81944444444444442</v>
      </c>
      <c r="G37" s="81">
        <f t="shared" si="1"/>
        <v>6.9444444444444198E-3</v>
      </c>
      <c r="H37" s="37">
        <v>59</v>
      </c>
      <c r="I37" s="12"/>
      <c r="J37" s="13"/>
      <c r="K37" s="13"/>
      <c r="L37" s="13" t="s">
        <v>122</v>
      </c>
      <c r="M37" s="13"/>
      <c r="N37" s="13"/>
      <c r="O37" s="12" t="s">
        <v>122</v>
      </c>
      <c r="P37" s="13"/>
      <c r="Q37" s="13" t="s">
        <v>122</v>
      </c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 t="s">
        <v>380</v>
      </c>
    </row>
    <row r="38" spans="1:29" ht="15.75" x14ac:dyDescent="0.25">
      <c r="A38" s="37">
        <v>17</v>
      </c>
      <c r="B38" s="37">
        <v>508</v>
      </c>
      <c r="C38" s="38" t="s">
        <v>122</v>
      </c>
      <c r="D38" s="14"/>
      <c r="E38" s="81">
        <v>0.82916666666666672</v>
      </c>
      <c r="F38" s="154">
        <v>0.83333333333333337</v>
      </c>
      <c r="G38" s="81">
        <f t="shared" si="1"/>
        <v>4.1666666666666519E-3</v>
      </c>
      <c r="H38" s="37">
        <v>29</v>
      </c>
      <c r="I38" s="12" t="s">
        <v>122</v>
      </c>
      <c r="J38" s="13"/>
      <c r="K38" s="13"/>
      <c r="L38" s="13"/>
      <c r="M38" s="13"/>
      <c r="N38" s="13"/>
      <c r="O38" s="12" t="s">
        <v>122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65"/>
    </row>
    <row r="39" spans="1:29" ht="15.75" x14ac:dyDescent="0.25">
      <c r="A39" s="37">
        <v>18</v>
      </c>
      <c r="B39" s="37">
        <v>509</v>
      </c>
      <c r="C39" s="38" t="s">
        <v>122</v>
      </c>
      <c r="D39" s="14"/>
      <c r="E39" s="81">
        <v>0.17430555555555555</v>
      </c>
      <c r="F39" s="154">
        <v>0.18333333333333332</v>
      </c>
      <c r="G39" s="81">
        <f t="shared" si="1"/>
        <v>9.0277777777777735E-3</v>
      </c>
      <c r="H39" s="37">
        <v>44</v>
      </c>
      <c r="I39" s="12" t="s">
        <v>122</v>
      </c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 t="s">
        <v>122</v>
      </c>
      <c r="X39" s="13"/>
      <c r="Y39" s="13"/>
      <c r="Z39" s="22"/>
      <c r="AA39" s="22"/>
      <c r="AB39" s="14"/>
      <c r="AC39" s="144"/>
    </row>
    <row r="40" spans="1:29" ht="15.75" x14ac:dyDescent="0.25">
      <c r="A40" s="37">
        <v>18</v>
      </c>
      <c r="B40" s="37">
        <v>511</v>
      </c>
      <c r="C40" s="38" t="s">
        <v>122</v>
      </c>
      <c r="D40" s="14"/>
      <c r="E40" s="81">
        <v>0.94374999999999998</v>
      </c>
      <c r="F40" s="154">
        <v>0.94861111111111107</v>
      </c>
      <c r="G40" s="81">
        <f t="shared" si="1"/>
        <v>4.8611111111110938E-3</v>
      </c>
      <c r="H40" s="37">
        <v>24</v>
      </c>
      <c r="I40" s="12"/>
      <c r="J40" s="13"/>
      <c r="K40" s="13"/>
      <c r="L40" s="13" t="s">
        <v>122</v>
      </c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 t="s">
        <v>122</v>
      </c>
      <c r="AC40" s="144" t="s">
        <v>381</v>
      </c>
    </row>
    <row r="41" spans="1:29" ht="15.75" x14ac:dyDescent="0.25">
      <c r="A41" s="37">
        <v>19</v>
      </c>
      <c r="B41" s="37">
        <v>512</v>
      </c>
      <c r="C41" s="38" t="s">
        <v>122</v>
      </c>
      <c r="D41" s="14"/>
      <c r="E41" s="81">
        <v>0.17152777777777778</v>
      </c>
      <c r="F41" s="154">
        <v>0.17847222222222223</v>
      </c>
      <c r="G41" s="81">
        <f t="shared" si="1"/>
        <v>6.9444444444444475E-3</v>
      </c>
      <c r="H41" s="37">
        <v>24</v>
      </c>
      <c r="I41" s="12"/>
      <c r="J41" s="13"/>
      <c r="K41" s="13"/>
      <c r="L41" s="13"/>
      <c r="M41" s="13" t="s">
        <v>122</v>
      </c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 t="s">
        <v>122</v>
      </c>
      <c r="AC41" s="144" t="s">
        <v>382</v>
      </c>
    </row>
    <row r="42" spans="1:29" ht="15.75" x14ac:dyDescent="0.25">
      <c r="A42" s="37">
        <v>19</v>
      </c>
      <c r="B42" s="37">
        <v>513</v>
      </c>
      <c r="C42" s="38" t="s">
        <v>122</v>
      </c>
      <c r="D42" s="14"/>
      <c r="E42" s="81">
        <v>0.57430555555555551</v>
      </c>
      <c r="F42" s="154">
        <v>0.57847222222222228</v>
      </c>
      <c r="G42" s="81">
        <f t="shared" si="1"/>
        <v>4.1666666666667629E-3</v>
      </c>
      <c r="H42" s="37">
        <v>16</v>
      </c>
      <c r="I42" s="12" t="s">
        <v>122</v>
      </c>
      <c r="J42" s="13"/>
      <c r="K42" s="13"/>
      <c r="L42" s="13"/>
      <c r="M42" s="13"/>
      <c r="N42" s="13"/>
      <c r="O42" s="12"/>
      <c r="P42" s="13"/>
      <c r="Q42" s="13"/>
      <c r="R42" s="13" t="s">
        <v>122</v>
      </c>
      <c r="S42" s="13"/>
      <c r="T42" s="13"/>
      <c r="U42" s="13"/>
      <c r="V42" s="13"/>
      <c r="W42" s="13"/>
      <c r="X42" s="13"/>
      <c r="Y42" s="13"/>
      <c r="Z42" s="22"/>
      <c r="AA42" s="22"/>
      <c r="AB42" s="14" t="s">
        <v>122</v>
      </c>
      <c r="AC42" s="144" t="s">
        <v>383</v>
      </c>
    </row>
    <row r="43" spans="1:29" ht="15.75" x14ac:dyDescent="0.25">
      <c r="A43" s="37">
        <v>20</v>
      </c>
      <c r="B43" s="37">
        <v>514</v>
      </c>
      <c r="C43" s="38" t="s">
        <v>122</v>
      </c>
      <c r="D43" s="14"/>
      <c r="E43" s="81">
        <v>0.65694444444444444</v>
      </c>
      <c r="F43" s="154">
        <v>0.66597222222222219</v>
      </c>
      <c r="G43" s="81">
        <f t="shared" si="1"/>
        <v>9.0277777777777457E-3</v>
      </c>
      <c r="H43" s="37">
        <v>43</v>
      </c>
      <c r="I43" s="12"/>
      <c r="J43" s="13"/>
      <c r="K43" s="13" t="s">
        <v>122</v>
      </c>
      <c r="L43" s="13"/>
      <c r="M43" s="13"/>
      <c r="N43" s="13"/>
      <c r="O43" s="12" t="s">
        <v>122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>
        <v>20</v>
      </c>
      <c r="B44" s="37">
        <v>515</v>
      </c>
      <c r="C44" s="38" t="s">
        <v>122</v>
      </c>
      <c r="D44" s="14"/>
      <c r="E44" s="81">
        <v>0.74791666666666667</v>
      </c>
      <c r="F44" s="154">
        <v>0.75</v>
      </c>
      <c r="G44" s="81">
        <f t="shared" si="1"/>
        <v>2.0833333333333259E-3</v>
      </c>
      <c r="H44" s="37">
        <v>73</v>
      </c>
      <c r="I44" s="12" t="s">
        <v>122</v>
      </c>
      <c r="J44" s="13"/>
      <c r="K44" s="13"/>
      <c r="L44" s="13"/>
      <c r="M44" s="13"/>
      <c r="N44" s="13"/>
      <c r="O44" s="12"/>
      <c r="P44" s="13"/>
      <c r="Q44" s="13"/>
      <c r="R44" s="13" t="s">
        <v>122</v>
      </c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>
        <v>21</v>
      </c>
      <c r="B45" s="37">
        <v>516</v>
      </c>
      <c r="C45" s="38" t="s">
        <v>122</v>
      </c>
      <c r="D45" s="14"/>
      <c r="E45" s="81">
        <v>0.34444444444444444</v>
      </c>
      <c r="F45" s="154">
        <v>0.34930555555555554</v>
      </c>
      <c r="G45" s="81">
        <f t="shared" si="1"/>
        <v>4.8611111111110938E-3</v>
      </c>
      <c r="H45" s="37">
        <v>22</v>
      </c>
      <c r="I45" s="12"/>
      <c r="J45" s="13"/>
      <c r="K45" s="13"/>
      <c r="L45" s="13"/>
      <c r="M45" s="13" t="s">
        <v>122</v>
      </c>
      <c r="N45" s="13"/>
      <c r="O45" s="12" t="s">
        <v>122</v>
      </c>
      <c r="P45" s="13"/>
      <c r="Q45" s="13" t="s">
        <v>122</v>
      </c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44" t="s">
        <v>384</v>
      </c>
    </row>
    <row r="46" spans="1:29" ht="15.75" x14ac:dyDescent="0.25">
      <c r="A46" s="9">
        <v>22</v>
      </c>
      <c r="B46" s="9">
        <v>518</v>
      </c>
      <c r="C46" s="10" t="s">
        <v>122</v>
      </c>
      <c r="D46" s="36"/>
      <c r="E46" s="82">
        <v>0.38819444444444445</v>
      </c>
      <c r="F46" s="82">
        <v>0.39305555555555555</v>
      </c>
      <c r="G46" s="81">
        <f t="shared" si="1"/>
        <v>4.8611111111110938E-3</v>
      </c>
      <c r="H46" s="37">
        <v>32</v>
      </c>
      <c r="I46" s="12" t="s">
        <v>122</v>
      </c>
      <c r="J46" s="13"/>
      <c r="K46" s="13"/>
      <c r="L46" s="13"/>
      <c r="M46" s="13"/>
      <c r="N46" s="13"/>
      <c r="O46" s="12" t="s">
        <v>122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9">
        <v>23</v>
      </c>
      <c r="B47" s="37">
        <v>521</v>
      </c>
      <c r="C47" s="38" t="s">
        <v>122</v>
      </c>
      <c r="D47" s="14"/>
      <c r="E47" s="81">
        <v>0.2</v>
      </c>
      <c r="F47" s="154">
        <v>0.20347222222222222</v>
      </c>
      <c r="G47" s="81">
        <f t="shared" si="1"/>
        <v>3.4722222222222099E-3</v>
      </c>
      <c r="H47" s="37">
        <v>43</v>
      </c>
      <c r="I47" s="12"/>
      <c r="J47" s="13"/>
      <c r="K47" s="13"/>
      <c r="L47" s="13" t="s">
        <v>122</v>
      </c>
      <c r="M47" s="13"/>
      <c r="N47" s="13"/>
      <c r="O47" s="12" t="s">
        <v>122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>
        <v>23</v>
      </c>
      <c r="B48" s="37">
        <v>522</v>
      </c>
      <c r="C48" s="38" t="s">
        <v>122</v>
      </c>
      <c r="D48" s="14"/>
      <c r="E48" s="81">
        <v>0.6743055555555556</v>
      </c>
      <c r="F48" s="154">
        <v>0.67638888888888893</v>
      </c>
      <c r="G48" s="81">
        <f t="shared" si="1"/>
        <v>2.0833333333333259E-3</v>
      </c>
      <c r="H48" s="37">
        <v>17</v>
      </c>
      <c r="I48" s="12" t="s">
        <v>122</v>
      </c>
      <c r="J48" s="13"/>
      <c r="K48" s="13"/>
      <c r="L48" s="13"/>
      <c r="M48" s="13"/>
      <c r="N48" s="13"/>
      <c r="O48" s="12"/>
      <c r="P48" s="13"/>
      <c r="Q48" s="13"/>
      <c r="R48" s="13" t="s">
        <v>122</v>
      </c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65" t="s">
        <v>386</v>
      </c>
    </row>
    <row r="49" spans="1:29" ht="30.75" x14ac:dyDescent="0.25">
      <c r="A49" s="37">
        <v>24</v>
      </c>
      <c r="B49" s="37">
        <v>523</v>
      </c>
      <c r="C49" s="38" t="s">
        <v>122</v>
      </c>
      <c r="D49" s="14"/>
      <c r="E49" s="81">
        <v>0.35694444444444445</v>
      </c>
      <c r="F49" s="154">
        <v>0.36249999999999999</v>
      </c>
      <c r="G49" s="81">
        <f t="shared" si="1"/>
        <v>5.5555555555555358E-3</v>
      </c>
      <c r="H49" s="37">
        <v>24</v>
      </c>
      <c r="I49" s="12"/>
      <c r="J49" s="13" t="s">
        <v>122</v>
      </c>
      <c r="K49" s="13"/>
      <c r="L49" s="13"/>
      <c r="M49" s="13"/>
      <c r="N49" s="13"/>
      <c r="O49" s="12"/>
      <c r="P49" s="13"/>
      <c r="Q49" s="13" t="s">
        <v>122</v>
      </c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 t="s">
        <v>122</v>
      </c>
      <c r="AC49" s="165" t="s">
        <v>387</v>
      </c>
    </row>
    <row r="50" spans="1:29" ht="15.75" x14ac:dyDescent="0.25">
      <c r="A50" s="37">
        <v>24</v>
      </c>
      <c r="B50" s="167">
        <v>525</v>
      </c>
      <c r="C50" s="38" t="s">
        <v>122</v>
      </c>
      <c r="D50" s="14"/>
      <c r="E50" s="81">
        <v>0.49444444444444446</v>
      </c>
      <c r="F50" s="154">
        <v>0.49791666666666667</v>
      </c>
      <c r="G50" s="81">
        <f t="shared" si="1"/>
        <v>3.4722222222222099E-3</v>
      </c>
      <c r="H50" s="37">
        <v>31</v>
      </c>
      <c r="I50" s="12" t="s">
        <v>122</v>
      </c>
      <c r="J50" s="13"/>
      <c r="K50" s="13"/>
      <c r="L50" s="13"/>
      <c r="M50" s="13"/>
      <c r="N50" s="13"/>
      <c r="O50" s="12" t="s">
        <v>122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2"/>
      <c r="AA50" s="22"/>
      <c r="AB50" s="14"/>
      <c r="AC50" s="144"/>
    </row>
    <row r="51" spans="1:29" ht="15.75" x14ac:dyDescent="0.25">
      <c r="A51" s="37">
        <v>24</v>
      </c>
      <c r="B51" s="167">
        <v>526</v>
      </c>
      <c r="C51" s="38" t="s">
        <v>122</v>
      </c>
      <c r="D51" s="14"/>
      <c r="E51" s="81">
        <v>0.56041666666666667</v>
      </c>
      <c r="F51" s="154">
        <v>0.56527777777777777</v>
      </c>
      <c r="G51" s="81">
        <f t="shared" si="1"/>
        <v>4.8611111111110938E-3</v>
      </c>
      <c r="H51" s="37">
        <v>17</v>
      </c>
      <c r="I51" s="12"/>
      <c r="J51" s="13"/>
      <c r="K51" s="13"/>
      <c r="L51" s="13" t="s">
        <v>122</v>
      </c>
      <c r="M51" s="13"/>
      <c r="N51" s="13"/>
      <c r="O51" s="12" t="s">
        <v>122</v>
      </c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/>
      <c r="AC51" s="165"/>
    </row>
    <row r="52" spans="1:29" ht="15.75" x14ac:dyDescent="0.25">
      <c r="A52" s="37">
        <v>24</v>
      </c>
      <c r="B52" s="167">
        <v>527</v>
      </c>
      <c r="C52" s="38" t="s">
        <v>122</v>
      </c>
      <c r="D52" s="14"/>
      <c r="E52" s="81">
        <v>0.77708333333333335</v>
      </c>
      <c r="F52" s="154">
        <v>0.77916666666666667</v>
      </c>
      <c r="G52" s="81">
        <f t="shared" si="1"/>
        <v>2.0833333333333259E-3</v>
      </c>
      <c r="H52" s="37">
        <v>12</v>
      </c>
      <c r="I52" s="12"/>
      <c r="J52" s="13"/>
      <c r="K52" s="13"/>
      <c r="L52" s="13" t="s">
        <v>122</v>
      </c>
      <c r="M52" s="13"/>
      <c r="N52" s="13"/>
      <c r="O52" s="12"/>
      <c r="P52" s="13"/>
      <c r="Q52" s="13"/>
      <c r="R52" s="13" t="s">
        <v>122</v>
      </c>
      <c r="S52" s="13"/>
      <c r="T52" s="13"/>
      <c r="U52" s="13"/>
      <c r="V52" s="13"/>
      <c r="W52" s="13"/>
      <c r="X52" s="13"/>
      <c r="Y52" s="13"/>
      <c r="Z52" s="22"/>
      <c r="AA52" s="22"/>
      <c r="AB52" s="14"/>
      <c r="AC52" s="144" t="s">
        <v>157</v>
      </c>
    </row>
    <row r="53" spans="1:29" ht="15.75" x14ac:dyDescent="0.25">
      <c r="A53" s="37">
        <v>24</v>
      </c>
      <c r="B53" s="167">
        <v>528</v>
      </c>
      <c r="C53" s="38" t="s">
        <v>122</v>
      </c>
      <c r="D53" s="14"/>
      <c r="E53" s="81">
        <v>0.92986111111111114</v>
      </c>
      <c r="F53" s="154">
        <v>0.93263888888888891</v>
      </c>
      <c r="G53" s="81">
        <f t="shared" si="1"/>
        <v>2.7777777777777679E-3</v>
      </c>
      <c r="H53" s="37">
        <v>14</v>
      </c>
      <c r="I53" s="12" t="s">
        <v>122</v>
      </c>
      <c r="J53" s="13"/>
      <c r="K53" s="13"/>
      <c r="L53" s="13"/>
      <c r="M53" s="13"/>
      <c r="N53" s="13"/>
      <c r="O53" s="12" t="s">
        <v>122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2"/>
      <c r="AA53" s="22"/>
      <c r="AB53" s="14"/>
      <c r="AC53" s="144"/>
    </row>
    <row r="54" spans="1:29" ht="15.75" x14ac:dyDescent="0.25">
      <c r="A54" s="37">
        <v>25</v>
      </c>
      <c r="B54" s="167">
        <v>529</v>
      </c>
      <c r="C54" s="38" t="s">
        <v>122</v>
      </c>
      <c r="D54" s="14"/>
      <c r="E54" s="81">
        <v>0.56944444444444442</v>
      </c>
      <c r="F54" s="154">
        <v>0.57222222222222219</v>
      </c>
      <c r="G54" s="81">
        <f t="shared" si="1"/>
        <v>2.7777777777777679E-3</v>
      </c>
      <c r="H54" s="37">
        <v>21</v>
      </c>
      <c r="I54" s="12" t="s">
        <v>122</v>
      </c>
      <c r="J54" s="13"/>
      <c r="K54" s="13"/>
      <c r="L54" s="13"/>
      <c r="M54" s="13"/>
      <c r="N54" s="13"/>
      <c r="O54" s="12"/>
      <c r="P54" s="13"/>
      <c r="Q54" s="13"/>
      <c r="R54" s="13" t="s">
        <v>122</v>
      </c>
      <c r="S54" s="13"/>
      <c r="T54" s="13"/>
      <c r="U54" s="13"/>
      <c r="V54" s="13"/>
      <c r="W54" s="13"/>
      <c r="X54" s="13"/>
      <c r="Y54" s="13"/>
      <c r="Z54" s="22"/>
      <c r="AA54" s="22"/>
      <c r="AB54" s="14"/>
      <c r="AC54" s="144"/>
    </row>
    <row r="55" spans="1:29" ht="15.75" x14ac:dyDescent="0.25">
      <c r="A55" s="37">
        <v>25</v>
      </c>
      <c r="B55" s="167">
        <v>530</v>
      </c>
      <c r="C55" s="38" t="s">
        <v>122</v>
      </c>
      <c r="D55" s="168"/>
      <c r="E55" s="81">
        <v>0.77500000000000002</v>
      </c>
      <c r="F55" s="154">
        <v>0.77847222222222223</v>
      </c>
      <c r="G55" s="81">
        <f t="shared" si="1"/>
        <v>3.4722222222222099E-3</v>
      </c>
      <c r="H55" s="37">
        <v>24</v>
      </c>
      <c r="I55" s="12"/>
      <c r="J55" s="13" t="s">
        <v>122</v>
      </c>
      <c r="K55" s="13"/>
      <c r="L55" s="13"/>
      <c r="M55" s="13"/>
      <c r="N55" s="13"/>
      <c r="O55" s="12"/>
      <c r="P55" s="13"/>
      <c r="Q55" s="13"/>
      <c r="R55" s="13"/>
      <c r="S55" s="13" t="s">
        <v>122</v>
      </c>
      <c r="T55" s="13"/>
      <c r="U55" s="13"/>
      <c r="V55" s="13"/>
      <c r="W55" s="13"/>
      <c r="X55" s="13"/>
      <c r="Y55" s="13"/>
      <c r="Z55" s="22"/>
      <c r="AA55" s="22"/>
      <c r="AB55" s="14"/>
      <c r="AC55" s="144" t="s">
        <v>388</v>
      </c>
    </row>
    <row r="56" spans="1:29" ht="15.75" x14ac:dyDescent="0.25">
      <c r="A56" s="37">
        <v>26</v>
      </c>
      <c r="B56" s="167">
        <v>531</v>
      </c>
      <c r="C56" s="38" t="s">
        <v>122</v>
      </c>
      <c r="D56" s="168"/>
      <c r="E56" s="81">
        <v>0.39305555555555555</v>
      </c>
      <c r="F56" s="154">
        <v>0.39861111111111114</v>
      </c>
      <c r="G56" s="81">
        <f t="shared" si="1"/>
        <v>5.5555555555555913E-3</v>
      </c>
      <c r="H56" s="37">
        <v>25</v>
      </c>
      <c r="I56" s="12"/>
      <c r="J56" s="13" t="s">
        <v>122</v>
      </c>
      <c r="K56" s="13"/>
      <c r="L56" s="13"/>
      <c r="M56" s="13"/>
      <c r="N56" s="13"/>
      <c r="O56" s="12" t="s">
        <v>122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22"/>
      <c r="AA56" s="22"/>
      <c r="AB56" s="14"/>
      <c r="AC56" s="144"/>
    </row>
    <row r="57" spans="1:29" ht="15.75" x14ac:dyDescent="0.25">
      <c r="A57" s="37">
        <v>26</v>
      </c>
      <c r="B57" s="167">
        <v>533</v>
      </c>
      <c r="C57" s="38" t="s">
        <v>122</v>
      </c>
      <c r="D57" s="168"/>
      <c r="E57" s="81">
        <v>0.86944444444444446</v>
      </c>
      <c r="F57" s="154">
        <v>0.87291666666666667</v>
      </c>
      <c r="G57" s="81">
        <f t="shared" si="1"/>
        <v>3.4722222222222099E-3</v>
      </c>
      <c r="H57" s="37">
        <v>25</v>
      </c>
      <c r="I57" s="12"/>
      <c r="J57" s="13"/>
      <c r="K57" s="13"/>
      <c r="L57" s="13" t="s">
        <v>122</v>
      </c>
      <c r="M57" s="13"/>
      <c r="N57" s="13"/>
      <c r="O57" s="12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22"/>
      <c r="AA57" s="22"/>
      <c r="AB57" s="14" t="s">
        <v>122</v>
      </c>
      <c r="AC57" s="165" t="s">
        <v>164</v>
      </c>
    </row>
    <row r="58" spans="1:29" ht="15.75" x14ac:dyDescent="0.25">
      <c r="A58" s="37">
        <v>27</v>
      </c>
      <c r="B58" s="167">
        <v>534</v>
      </c>
      <c r="C58" s="38" t="s">
        <v>122</v>
      </c>
      <c r="D58" s="168"/>
      <c r="E58" s="81">
        <v>0.34444444444444444</v>
      </c>
      <c r="F58" s="154">
        <v>0.34791666666666665</v>
      </c>
      <c r="G58" s="81">
        <f t="shared" si="1"/>
        <v>3.4722222222222099E-3</v>
      </c>
      <c r="H58" s="37">
        <v>14</v>
      </c>
      <c r="I58" s="12" t="s">
        <v>122</v>
      </c>
      <c r="J58" s="13"/>
      <c r="K58" s="13"/>
      <c r="L58" s="13"/>
      <c r="M58" s="13"/>
      <c r="N58" s="13"/>
      <c r="O58" s="12"/>
      <c r="P58" s="13"/>
      <c r="Q58" s="13"/>
      <c r="R58" s="13"/>
      <c r="S58" s="13" t="s">
        <v>122</v>
      </c>
      <c r="T58" s="13"/>
      <c r="U58" s="13"/>
      <c r="V58" s="13"/>
      <c r="W58" s="13"/>
      <c r="X58" s="13"/>
      <c r="Y58" s="13"/>
      <c r="Z58" s="22"/>
      <c r="AA58" s="22"/>
      <c r="AB58" s="14"/>
      <c r="AC58" s="144" t="s">
        <v>140</v>
      </c>
    </row>
    <row r="59" spans="1:29" ht="15.75" x14ac:dyDescent="0.25">
      <c r="A59" s="37">
        <v>27</v>
      </c>
      <c r="B59" s="167">
        <v>535</v>
      </c>
      <c r="C59" s="38" t="s">
        <v>122</v>
      </c>
      <c r="D59" s="168"/>
      <c r="E59" s="81">
        <v>0.77777777777777779</v>
      </c>
      <c r="F59" s="154">
        <v>0.78680555555555554</v>
      </c>
      <c r="G59" s="81">
        <f t="shared" si="1"/>
        <v>9.0277777777777457E-3</v>
      </c>
      <c r="H59" s="37">
        <v>21</v>
      </c>
      <c r="I59" s="12"/>
      <c r="J59" s="13"/>
      <c r="K59" s="13" t="s">
        <v>122</v>
      </c>
      <c r="L59" s="13"/>
      <c r="M59" s="13"/>
      <c r="N59" s="13"/>
      <c r="O59" s="12" t="s">
        <v>122</v>
      </c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22"/>
      <c r="AA59" s="22"/>
      <c r="AB59" s="14"/>
      <c r="AC59" s="144"/>
    </row>
    <row r="60" spans="1:29" ht="15.75" x14ac:dyDescent="0.25">
      <c r="A60" s="37">
        <v>29</v>
      </c>
      <c r="B60" s="167">
        <v>539</v>
      </c>
      <c r="C60" s="38" t="s">
        <v>122</v>
      </c>
      <c r="D60" s="168"/>
      <c r="E60" s="81">
        <v>0.49027777777777776</v>
      </c>
      <c r="F60" s="154">
        <v>0.49375000000000002</v>
      </c>
      <c r="G60" s="81">
        <f t="shared" si="1"/>
        <v>3.4722222222222654E-3</v>
      </c>
      <c r="H60" s="37">
        <v>42</v>
      </c>
      <c r="I60" s="12"/>
      <c r="J60" s="13"/>
      <c r="K60" s="13"/>
      <c r="L60" s="13" t="s">
        <v>122</v>
      </c>
      <c r="M60" s="13"/>
      <c r="N60" s="13"/>
      <c r="O60" s="12" t="s">
        <v>122</v>
      </c>
      <c r="P60" s="13"/>
      <c r="Q60" s="13"/>
      <c r="R60" s="13" t="s">
        <v>122</v>
      </c>
      <c r="S60" s="13"/>
      <c r="T60" s="13"/>
      <c r="U60" s="13"/>
      <c r="V60" s="13"/>
      <c r="W60" s="13"/>
      <c r="X60" s="13"/>
      <c r="Y60" s="13"/>
      <c r="Z60" s="22"/>
      <c r="AA60" s="22"/>
      <c r="AB60" s="14"/>
      <c r="AC60" s="144"/>
    </row>
    <row r="61" spans="1:29" ht="15.75" x14ac:dyDescent="0.25">
      <c r="A61" s="37">
        <v>30</v>
      </c>
      <c r="B61" s="167">
        <v>542</v>
      </c>
      <c r="C61" s="38" t="s">
        <v>122</v>
      </c>
      <c r="D61" s="168"/>
      <c r="E61" s="81">
        <v>0.15138888888888888</v>
      </c>
      <c r="F61" s="154">
        <v>0.15555555555555556</v>
      </c>
      <c r="G61" s="81">
        <f t="shared" si="1"/>
        <v>4.1666666666666796E-3</v>
      </c>
      <c r="H61" s="37">
        <v>22</v>
      </c>
      <c r="I61" s="12" t="s">
        <v>122</v>
      </c>
      <c r="J61" s="13"/>
      <c r="K61" s="13"/>
      <c r="L61" s="13"/>
      <c r="M61" s="13"/>
      <c r="N61" s="13"/>
      <c r="O61" s="12"/>
      <c r="P61" s="13"/>
      <c r="Q61" s="13"/>
      <c r="R61" s="13"/>
      <c r="S61" s="13"/>
      <c r="T61" s="13"/>
      <c r="U61" s="13"/>
      <c r="V61" s="13"/>
      <c r="W61" s="13"/>
      <c r="X61" s="13" t="s">
        <v>122</v>
      </c>
      <c r="Y61" s="13"/>
      <c r="Z61" s="22"/>
      <c r="AA61" s="22"/>
      <c r="AB61" s="14"/>
      <c r="AC61" s="144"/>
    </row>
    <row r="62" spans="1:29" ht="15.75" x14ac:dyDescent="0.25">
      <c r="A62" s="37">
        <v>30</v>
      </c>
      <c r="B62" s="167">
        <v>543</v>
      </c>
      <c r="C62" s="38" t="s">
        <v>122</v>
      </c>
      <c r="D62" s="168"/>
      <c r="E62" s="81">
        <v>0.30694444444444446</v>
      </c>
      <c r="F62" s="154">
        <v>0.31527777777777777</v>
      </c>
      <c r="G62" s="81">
        <f t="shared" si="1"/>
        <v>8.3333333333333037E-3</v>
      </c>
      <c r="H62" s="37">
        <v>25</v>
      </c>
      <c r="I62" s="12"/>
      <c r="J62" s="13"/>
      <c r="K62" s="13" t="s">
        <v>122</v>
      </c>
      <c r="L62" s="13"/>
      <c r="M62" s="13"/>
      <c r="N62" s="13"/>
      <c r="O62" s="12" t="s">
        <v>122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2"/>
      <c r="AA62" s="22"/>
      <c r="AB62" s="14"/>
      <c r="AC62" s="144"/>
    </row>
    <row r="63" spans="1:29" ht="15.75" x14ac:dyDescent="0.25">
      <c r="A63" s="37">
        <v>30</v>
      </c>
      <c r="B63" s="167">
        <v>544</v>
      </c>
      <c r="C63" s="38" t="s">
        <v>122</v>
      </c>
      <c r="D63" s="168"/>
      <c r="E63" s="81">
        <v>0.8569444444444444</v>
      </c>
      <c r="F63" s="154">
        <v>0.86111111111111116</v>
      </c>
      <c r="G63" s="81">
        <f t="shared" si="1"/>
        <v>4.1666666666667629E-3</v>
      </c>
      <c r="H63" s="37">
        <v>15</v>
      </c>
      <c r="I63" s="12" t="s">
        <v>122</v>
      </c>
      <c r="J63" s="13"/>
      <c r="K63" s="13"/>
      <c r="L63" s="13"/>
      <c r="M63" s="13"/>
      <c r="N63" s="13"/>
      <c r="O63" s="12"/>
      <c r="P63" s="13"/>
      <c r="Q63" s="13"/>
      <c r="R63" s="13"/>
      <c r="S63" s="13"/>
      <c r="T63" s="13"/>
      <c r="U63" s="13"/>
      <c r="V63" s="13" t="s">
        <v>122</v>
      </c>
      <c r="W63" s="13"/>
      <c r="X63" s="13"/>
      <c r="Y63" s="13"/>
      <c r="Z63" s="22"/>
      <c r="AA63" s="22"/>
      <c r="AB63" s="14"/>
      <c r="AC63" s="144"/>
    </row>
    <row r="64" spans="1:29" ht="15.75" x14ac:dyDescent="0.25">
      <c r="A64" s="37">
        <v>31</v>
      </c>
      <c r="B64" s="167">
        <v>545</v>
      </c>
      <c r="C64" s="38" t="s">
        <v>122</v>
      </c>
      <c r="D64" s="168"/>
      <c r="E64" s="81">
        <v>0.37222222222222223</v>
      </c>
      <c r="F64" s="154">
        <v>0.3840277777777778</v>
      </c>
      <c r="G64" s="81">
        <f t="shared" si="1"/>
        <v>1.1805555555555569E-2</v>
      </c>
      <c r="H64" s="37">
        <v>41</v>
      </c>
      <c r="I64" s="12"/>
      <c r="J64" s="13"/>
      <c r="K64" s="13" t="s">
        <v>122</v>
      </c>
      <c r="L64" s="13"/>
      <c r="M64" s="13"/>
      <c r="N64" s="13"/>
      <c r="O64" s="12" t="s">
        <v>122</v>
      </c>
      <c r="P64" s="13"/>
      <c r="Q64" s="13" t="s">
        <v>122</v>
      </c>
      <c r="R64" s="13"/>
      <c r="S64" s="13"/>
      <c r="T64" s="13"/>
      <c r="U64" s="13"/>
      <c r="V64" s="13"/>
      <c r="W64" s="13"/>
      <c r="X64" s="13"/>
      <c r="Y64" s="13"/>
      <c r="Z64" s="22"/>
      <c r="AA64" s="22"/>
      <c r="AB64" s="14" t="s">
        <v>122</v>
      </c>
      <c r="AC64" s="144" t="s">
        <v>391</v>
      </c>
    </row>
    <row r="65" spans="1:29" ht="15.75" x14ac:dyDescent="0.25">
      <c r="A65" s="37">
        <v>31</v>
      </c>
      <c r="B65" s="167">
        <v>546</v>
      </c>
      <c r="C65" s="38" t="s">
        <v>122</v>
      </c>
      <c r="D65" s="168"/>
      <c r="E65" s="81">
        <v>0.52361111111111114</v>
      </c>
      <c r="F65" s="154">
        <v>0.52777777777777779</v>
      </c>
      <c r="G65" s="81">
        <f t="shared" si="1"/>
        <v>4.1666666666666519E-3</v>
      </c>
      <c r="H65" s="37">
        <v>35</v>
      </c>
      <c r="I65" s="12"/>
      <c r="J65" s="13"/>
      <c r="K65" s="13"/>
      <c r="L65" s="13" t="s">
        <v>122</v>
      </c>
      <c r="M65" s="13"/>
      <c r="N65" s="13"/>
      <c r="O65" s="12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22"/>
      <c r="AA65" s="22"/>
      <c r="AB65" s="14" t="s">
        <v>122</v>
      </c>
      <c r="AC65" s="144" t="s">
        <v>392</v>
      </c>
    </row>
    <row r="66" spans="1:29" ht="16.5" thickBot="1" x14ac:dyDescent="0.3">
      <c r="A66" s="37">
        <v>31</v>
      </c>
      <c r="B66" s="167">
        <v>547</v>
      </c>
      <c r="C66" s="38" t="s">
        <v>122</v>
      </c>
      <c r="D66" s="14"/>
      <c r="E66" s="81">
        <v>0.7944444444444444</v>
      </c>
      <c r="F66" s="187">
        <v>0.80486111111111114</v>
      </c>
      <c r="G66" s="81">
        <f t="shared" si="1"/>
        <v>1.0416666666666741E-2</v>
      </c>
      <c r="H66" s="37">
        <v>24</v>
      </c>
      <c r="I66" s="12"/>
      <c r="J66" s="13"/>
      <c r="K66" s="13" t="s">
        <v>122</v>
      </c>
      <c r="L66" s="13"/>
      <c r="M66" s="13"/>
      <c r="N66" s="13"/>
      <c r="O66" s="12" t="s">
        <v>122</v>
      </c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22"/>
      <c r="AA66" s="22"/>
      <c r="AB66" s="14"/>
      <c r="AC66" s="144"/>
    </row>
    <row r="67" spans="1:29" ht="16.5" thickBot="1" x14ac:dyDescent="0.3">
      <c r="A67" s="39">
        <f>COUNTA(A5:A66)</f>
        <v>62</v>
      </c>
      <c r="B67" s="39">
        <f>COUNTA(B5:B66)</f>
        <v>62</v>
      </c>
      <c r="C67" s="39">
        <f>COUNTA(C5:C66)</f>
        <v>62</v>
      </c>
      <c r="D67" s="39">
        <f>COUNTA(D5:D66)</f>
        <v>0</v>
      </c>
      <c r="E67" s="39"/>
      <c r="F67" s="39"/>
      <c r="G67" s="83">
        <f>AVERAGE(G5:G66)</f>
        <v>5.3651433691756269E-3</v>
      </c>
      <c r="H67" s="98">
        <f>SUM(H5:H66)/60</f>
        <v>29.516666666666666</v>
      </c>
      <c r="I67" s="39">
        <f t="shared" ref="I67:AB67" si="2">COUNTA(I5:I66)</f>
        <v>27</v>
      </c>
      <c r="J67" s="39">
        <f t="shared" si="2"/>
        <v>6</v>
      </c>
      <c r="K67" s="39">
        <f t="shared" si="2"/>
        <v>9</v>
      </c>
      <c r="L67" s="39">
        <f t="shared" si="2"/>
        <v>15</v>
      </c>
      <c r="M67" s="39">
        <f t="shared" si="2"/>
        <v>5</v>
      </c>
      <c r="N67" s="39">
        <f t="shared" si="2"/>
        <v>0</v>
      </c>
      <c r="O67" s="39">
        <f t="shared" si="2"/>
        <v>27</v>
      </c>
      <c r="P67" s="39">
        <f t="shared" si="2"/>
        <v>0</v>
      </c>
      <c r="Q67" s="39">
        <f t="shared" si="2"/>
        <v>5</v>
      </c>
      <c r="R67" s="39">
        <f t="shared" si="2"/>
        <v>10</v>
      </c>
      <c r="S67" s="39">
        <f t="shared" si="2"/>
        <v>5</v>
      </c>
      <c r="T67" s="39">
        <f t="shared" si="2"/>
        <v>0</v>
      </c>
      <c r="U67" s="39">
        <f t="shared" si="2"/>
        <v>1</v>
      </c>
      <c r="V67" s="39">
        <f t="shared" si="2"/>
        <v>2</v>
      </c>
      <c r="W67" s="39">
        <f t="shared" si="2"/>
        <v>1</v>
      </c>
      <c r="X67" s="39">
        <f t="shared" si="2"/>
        <v>1</v>
      </c>
      <c r="Y67" s="39">
        <f t="shared" si="2"/>
        <v>1</v>
      </c>
      <c r="Z67" s="39">
        <f t="shared" si="2"/>
        <v>1</v>
      </c>
      <c r="AA67" s="39">
        <f t="shared" si="2"/>
        <v>1</v>
      </c>
      <c r="AB67" s="39">
        <f t="shared" si="2"/>
        <v>20</v>
      </c>
      <c r="AC67" s="40"/>
    </row>
    <row r="68" spans="1:29" x14ac:dyDescent="0.25">
      <c r="A68" s="41"/>
      <c r="C68" s="20"/>
      <c r="D68" s="20"/>
      <c r="E68" s="20"/>
      <c r="F68" s="20"/>
      <c r="G68" s="20"/>
    </row>
    <row r="69" spans="1:29" ht="9.6" customHeight="1" x14ac:dyDescent="0.25">
      <c r="C69" s="20"/>
      <c r="D69" s="20"/>
      <c r="E69" s="20"/>
      <c r="F69" s="20"/>
      <c r="G69" s="20"/>
    </row>
    <row r="70" spans="1:29" ht="30" x14ac:dyDescent="0.25">
      <c r="B70" s="20"/>
      <c r="C70" s="20"/>
      <c r="D70" s="20" t="s">
        <v>78</v>
      </c>
      <c r="E70" s="210" t="s">
        <v>297</v>
      </c>
      <c r="F70" s="20"/>
      <c r="G70" s="20"/>
      <c r="H70" s="111">
        <f>SUM(I67:N67)</f>
        <v>62</v>
      </c>
    </row>
    <row r="71" spans="1:29" x14ac:dyDescent="0.25">
      <c r="B71" s="20"/>
      <c r="C71" t="s">
        <v>8</v>
      </c>
      <c r="D71" s="20">
        <v>27</v>
      </c>
      <c r="E71" s="204">
        <f>AVERAGE(G5,G7,G8,G10,G11,G13,G14,G15,G19,G21,G23,G26,G27,G29,G34,G38,G39,G42,G44,G46,G48,G50,G53,G54,G58,G61,G63)</f>
        <v>3.5751028806584343E-3</v>
      </c>
      <c r="F71" s="20"/>
      <c r="G71" s="20"/>
    </row>
    <row r="72" spans="1:29" x14ac:dyDescent="0.25">
      <c r="B72" s="20"/>
      <c r="C72" t="s">
        <v>9</v>
      </c>
      <c r="D72" s="20">
        <v>6</v>
      </c>
      <c r="E72" s="204">
        <f>AVERAGE(G25,G28,G35,G49,G55,G56,)</f>
        <v>4.4642857142857062E-3</v>
      </c>
      <c r="F72" s="20"/>
      <c r="G72" s="20"/>
    </row>
    <row r="73" spans="1:29" x14ac:dyDescent="0.25">
      <c r="B73" s="20"/>
      <c r="C73" t="s">
        <v>84</v>
      </c>
      <c r="D73" s="20">
        <v>9</v>
      </c>
      <c r="E73" s="204">
        <f>AVERAGE(G6,G18,G20,G24,G43,G59,G62,G64,G66)</f>
        <v>1.0185185185185193E-2</v>
      </c>
      <c r="F73" s="20"/>
      <c r="G73" s="20"/>
    </row>
    <row r="74" spans="1:29" x14ac:dyDescent="0.25">
      <c r="B74" s="20"/>
      <c r="C74" t="s">
        <v>296</v>
      </c>
      <c r="D74" s="20">
        <v>15</v>
      </c>
      <c r="E74" s="204">
        <f>AVERAGE(G12,G17,G30,G33,G37,G40,G47,G51,G52,G57,G60,G65)</f>
        <v>4.3402777777777788E-3</v>
      </c>
      <c r="F74" s="20"/>
      <c r="G74" s="20"/>
    </row>
    <row r="75" spans="1:29" ht="15.75" thickBot="1" x14ac:dyDescent="0.3">
      <c r="B75" s="20"/>
      <c r="C75" s="211" t="s">
        <v>12</v>
      </c>
      <c r="D75" s="212">
        <v>5</v>
      </c>
      <c r="E75" s="213">
        <f>AVERAGE(G9,G36,G41,G45,)</f>
        <v>5.1388888888888986E-3</v>
      </c>
      <c r="F75" s="20"/>
      <c r="G75" s="20"/>
    </row>
    <row r="76" spans="1:29" x14ac:dyDescent="0.25">
      <c r="B76" s="20"/>
      <c r="C76" s="20"/>
      <c r="D76" s="20">
        <f>SUM(D71:D75)</f>
        <v>62</v>
      </c>
      <c r="E76" s="204">
        <f>AVERAGE(E71:E75)</f>
        <v>5.5407480893592022E-3</v>
      </c>
      <c r="F76" s="20"/>
      <c r="G76" s="20"/>
    </row>
    <row r="77" spans="1:29" x14ac:dyDescent="0.25">
      <c r="C77" s="20"/>
      <c r="D77" s="20"/>
      <c r="E77" s="20"/>
      <c r="F77" s="20"/>
      <c r="G77" s="20"/>
    </row>
    <row r="78" spans="1:29" x14ac:dyDescent="0.25">
      <c r="C78" s="20"/>
      <c r="D78" s="20"/>
      <c r="E78" s="20"/>
      <c r="F78" s="20"/>
      <c r="G78" s="20"/>
    </row>
    <row r="79" spans="1:29" x14ac:dyDescent="0.25">
      <c r="C79" s="20"/>
      <c r="D79" s="20"/>
      <c r="E79" s="20"/>
      <c r="F79" s="20"/>
      <c r="G79" s="20"/>
    </row>
  </sheetData>
  <mergeCells count="5">
    <mergeCell ref="A2:B2"/>
    <mergeCell ref="C3:D3"/>
    <mergeCell ref="I3:N3"/>
    <mergeCell ref="B1:AC1"/>
    <mergeCell ref="O3:AB3"/>
  </mergeCells>
  <pageMargins left="0.25" right="0.25" top="0.75" bottom="0.75" header="0.3" footer="0.3"/>
  <pageSetup scale="3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A636-6BFC-484A-9D41-C6CE4D2A183F}">
  <sheetPr>
    <pageSetUpPr fitToPage="1"/>
  </sheetPr>
  <dimension ref="A1:Z39"/>
  <sheetViews>
    <sheetView tabSelected="1" workbookViewId="0">
      <pane ySplit="4" topLeftCell="A18" activePane="bottomLeft" state="frozen"/>
      <selection pane="bottomLeft" activeCell="G35" sqref="G35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113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SUM(C28)</f>
        <v>23</v>
      </c>
      <c r="D2" s="1">
        <f t="shared" si="0"/>
        <v>0</v>
      </c>
      <c r="E2" s="1"/>
      <c r="F2" s="1"/>
      <c r="G2" s="84">
        <f>AVERAGE(G5:G27)</f>
        <v>5.1328502415458896E-3</v>
      </c>
      <c r="H2" s="91">
        <f>SUM(H28)</f>
        <v>0.3</v>
      </c>
      <c r="I2" s="1">
        <f t="shared" si="0"/>
        <v>6</v>
      </c>
      <c r="J2" s="1">
        <f t="shared" si="0"/>
        <v>3</v>
      </c>
      <c r="K2" s="1">
        <f t="shared" si="0"/>
        <v>4</v>
      </c>
      <c r="L2" s="1">
        <f t="shared" si="0"/>
        <v>6</v>
      </c>
      <c r="M2" s="1">
        <f t="shared" si="0"/>
        <v>2</v>
      </c>
      <c r="N2" s="1">
        <f t="shared" si="0"/>
        <v>2</v>
      </c>
      <c r="O2" s="1">
        <f t="shared" si="0"/>
        <v>4</v>
      </c>
      <c r="P2" s="1">
        <f t="shared" si="0"/>
        <v>0</v>
      </c>
      <c r="Q2" s="1">
        <f t="shared" si="0"/>
        <v>5</v>
      </c>
      <c r="R2" s="1">
        <f t="shared" si="0"/>
        <v>4</v>
      </c>
      <c r="S2" s="1">
        <f t="shared" si="0"/>
        <v>5</v>
      </c>
      <c r="T2" s="1">
        <f t="shared" si="0"/>
        <v>0</v>
      </c>
      <c r="U2" s="1">
        <f t="shared" si="0"/>
        <v>5</v>
      </c>
      <c r="V2" s="1">
        <f t="shared" si="0"/>
        <v>2</v>
      </c>
      <c r="W2" s="1">
        <f t="shared" si="0"/>
        <v>1</v>
      </c>
      <c r="X2" s="1">
        <f t="shared" si="0"/>
        <v>2</v>
      </c>
      <c r="Y2" s="1">
        <f t="shared" si="0"/>
        <v>3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30.75" x14ac:dyDescent="0.25">
      <c r="A5" s="9">
        <v>1</v>
      </c>
      <c r="B5" s="9">
        <v>464</v>
      </c>
      <c r="C5" s="10" t="s">
        <v>122</v>
      </c>
      <c r="D5" s="36"/>
      <c r="E5" s="160"/>
      <c r="F5" s="160"/>
      <c r="G5" s="81">
        <f t="shared" ref="G5:G27" si="1">SUM(F5-E5)</f>
        <v>0</v>
      </c>
      <c r="H5" s="35"/>
      <c r="I5" s="34" t="s">
        <v>122</v>
      </c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 t="s">
        <v>122</v>
      </c>
      <c r="V5" s="35"/>
      <c r="W5" s="36"/>
      <c r="X5" s="36"/>
      <c r="Y5" s="11"/>
      <c r="Z5" s="164" t="s">
        <v>360</v>
      </c>
    </row>
    <row r="6" spans="1:26" ht="15.75" x14ac:dyDescent="0.25">
      <c r="A6" s="9">
        <v>1</v>
      </c>
      <c r="B6" s="9">
        <v>466</v>
      </c>
      <c r="C6" s="10" t="s">
        <v>122</v>
      </c>
      <c r="D6" s="36"/>
      <c r="E6" s="82">
        <v>0.7104166666666667</v>
      </c>
      <c r="F6" s="82">
        <v>0.72361111111111109</v>
      </c>
      <c r="G6" s="81">
        <f t="shared" si="1"/>
        <v>1.3194444444444398E-2</v>
      </c>
      <c r="H6" s="13">
        <v>77</v>
      </c>
      <c r="I6" s="38"/>
      <c r="J6" s="13"/>
      <c r="K6" s="13" t="s">
        <v>122</v>
      </c>
      <c r="L6" s="13"/>
      <c r="M6" s="13"/>
      <c r="N6" s="14"/>
      <c r="O6" s="12" t="s">
        <v>122</v>
      </c>
      <c r="P6" s="38"/>
      <c r="Q6" s="13"/>
      <c r="R6" s="13"/>
      <c r="S6" s="13"/>
      <c r="T6" s="13"/>
      <c r="U6" s="13"/>
      <c r="V6" s="13"/>
      <c r="W6" s="22" t="s">
        <v>122</v>
      </c>
      <c r="X6" s="22"/>
      <c r="Y6" s="14"/>
      <c r="Z6" s="15" t="s">
        <v>362</v>
      </c>
    </row>
    <row r="7" spans="1:26" ht="15.75" x14ac:dyDescent="0.25">
      <c r="A7" s="9">
        <v>1</v>
      </c>
      <c r="B7" s="9">
        <v>467</v>
      </c>
      <c r="C7" s="10" t="s">
        <v>122</v>
      </c>
      <c r="D7" s="36"/>
      <c r="E7" s="82">
        <v>0.8125</v>
      </c>
      <c r="F7" s="82">
        <v>0.81597222222222221</v>
      </c>
      <c r="G7" s="81">
        <f t="shared" si="1"/>
        <v>3.4722222222222099E-3</v>
      </c>
      <c r="H7" s="13">
        <v>29</v>
      </c>
      <c r="I7" s="38"/>
      <c r="J7" s="13"/>
      <c r="K7" s="13"/>
      <c r="L7" s="13" t="s">
        <v>122</v>
      </c>
      <c r="M7" s="13"/>
      <c r="N7" s="14"/>
      <c r="O7" s="12" t="s">
        <v>122</v>
      </c>
      <c r="P7" s="38"/>
      <c r="Q7" s="13"/>
      <c r="R7" s="13"/>
      <c r="S7" s="13"/>
      <c r="T7" s="13"/>
      <c r="U7" s="13"/>
      <c r="V7" s="13"/>
      <c r="W7" s="22"/>
      <c r="X7" s="22"/>
      <c r="Y7" s="14"/>
      <c r="Z7" s="15" t="s">
        <v>363</v>
      </c>
    </row>
    <row r="8" spans="1:26" ht="15.75" x14ac:dyDescent="0.25">
      <c r="A8" s="9">
        <v>10</v>
      </c>
      <c r="B8" s="9">
        <v>489</v>
      </c>
      <c r="C8" s="10" t="s">
        <v>122</v>
      </c>
      <c r="D8" s="36"/>
      <c r="E8" s="82">
        <v>0.62361111111111112</v>
      </c>
      <c r="F8" s="82">
        <v>0.63194444444444442</v>
      </c>
      <c r="G8" s="81">
        <f t="shared" si="1"/>
        <v>8.3333333333333037E-3</v>
      </c>
      <c r="H8" s="13">
        <v>13</v>
      </c>
      <c r="I8" s="38"/>
      <c r="J8" s="13"/>
      <c r="K8" s="13"/>
      <c r="L8" s="13" t="s">
        <v>122</v>
      </c>
      <c r="M8" s="13"/>
      <c r="N8" s="14"/>
      <c r="O8" s="12"/>
      <c r="P8" s="38"/>
      <c r="Q8" s="13" t="s">
        <v>122</v>
      </c>
      <c r="R8" s="13"/>
      <c r="S8" s="13"/>
      <c r="T8" s="13"/>
      <c r="U8" s="13"/>
      <c r="V8" s="13"/>
      <c r="W8" s="22"/>
      <c r="X8" s="22"/>
      <c r="Y8" s="14"/>
      <c r="Z8" s="15" t="s">
        <v>371</v>
      </c>
    </row>
    <row r="9" spans="1:26" ht="15.75" x14ac:dyDescent="0.25">
      <c r="A9" s="9">
        <v>12</v>
      </c>
      <c r="B9" s="9">
        <v>494</v>
      </c>
      <c r="C9" s="10" t="s">
        <v>122</v>
      </c>
      <c r="D9" s="36"/>
      <c r="E9" s="82">
        <v>0.23749999999999999</v>
      </c>
      <c r="F9" s="82">
        <v>0.24861111111111112</v>
      </c>
      <c r="G9" s="81">
        <f t="shared" si="1"/>
        <v>1.1111111111111127E-2</v>
      </c>
      <c r="H9" s="13">
        <v>61</v>
      </c>
      <c r="I9" s="38"/>
      <c r="J9" s="13" t="s">
        <v>122</v>
      </c>
      <c r="K9" s="13"/>
      <c r="L9" s="13"/>
      <c r="M9" s="13"/>
      <c r="N9" s="14"/>
      <c r="O9" s="12"/>
      <c r="P9" s="38"/>
      <c r="Q9" s="13"/>
      <c r="R9" s="13" t="s">
        <v>122</v>
      </c>
      <c r="S9" s="13"/>
      <c r="T9" s="13"/>
      <c r="U9" s="13"/>
      <c r="V9" s="13"/>
      <c r="W9" s="22"/>
      <c r="X9" s="22"/>
      <c r="Y9" s="14" t="s">
        <v>122</v>
      </c>
      <c r="Z9" s="15" t="s">
        <v>375</v>
      </c>
    </row>
    <row r="10" spans="1:26" ht="15.75" x14ac:dyDescent="0.25">
      <c r="A10" s="9">
        <v>12</v>
      </c>
      <c r="B10" s="9">
        <v>496</v>
      </c>
      <c r="C10" s="10" t="s">
        <v>122</v>
      </c>
      <c r="D10" s="36"/>
      <c r="E10" s="82">
        <v>0.8041666666666667</v>
      </c>
      <c r="F10" s="82"/>
      <c r="G10" s="81">
        <v>0</v>
      </c>
      <c r="H10" s="13"/>
      <c r="I10" s="38"/>
      <c r="J10" s="13" t="s">
        <v>122</v>
      </c>
      <c r="K10" s="13"/>
      <c r="L10" s="13"/>
      <c r="M10" s="13"/>
      <c r="N10" s="14"/>
      <c r="O10" s="12"/>
      <c r="P10" s="38"/>
      <c r="Q10" s="13"/>
      <c r="R10" s="13"/>
      <c r="S10" s="13" t="s">
        <v>122</v>
      </c>
      <c r="T10" s="13"/>
      <c r="U10" s="13" t="s">
        <v>122</v>
      </c>
      <c r="V10" s="13"/>
      <c r="W10" s="22"/>
      <c r="X10" s="22"/>
      <c r="Y10" s="14"/>
      <c r="Z10" s="15" t="s">
        <v>376</v>
      </c>
    </row>
    <row r="11" spans="1:26" ht="15.75" x14ac:dyDescent="0.25">
      <c r="A11" s="9">
        <v>13</v>
      </c>
      <c r="B11" s="9">
        <v>497</v>
      </c>
      <c r="C11" s="10" t="s">
        <v>122</v>
      </c>
      <c r="D11" s="36"/>
      <c r="E11" s="82">
        <v>9.0277777777777769E-3</v>
      </c>
      <c r="F11" s="82">
        <v>1.9444444444444445E-2</v>
      </c>
      <c r="G11" s="81">
        <f t="shared" si="1"/>
        <v>1.0416666666666668E-2</v>
      </c>
      <c r="H11" s="13">
        <v>54</v>
      </c>
      <c r="I11" s="38"/>
      <c r="J11" s="13" t="s">
        <v>122</v>
      </c>
      <c r="K11" s="13"/>
      <c r="L11" s="13"/>
      <c r="M11" s="13"/>
      <c r="N11" s="14"/>
      <c r="O11" s="12"/>
      <c r="P11" s="38"/>
      <c r="Q11" s="13"/>
      <c r="R11" s="13"/>
      <c r="S11" s="13" t="s">
        <v>122</v>
      </c>
      <c r="T11" s="13"/>
      <c r="U11" s="13"/>
      <c r="V11" s="13"/>
      <c r="W11" s="22"/>
      <c r="X11" s="22"/>
      <c r="Y11" s="14"/>
      <c r="Z11" s="15" t="s">
        <v>377</v>
      </c>
    </row>
    <row r="12" spans="1:26" ht="15.75" x14ac:dyDescent="0.25">
      <c r="A12" s="9">
        <v>13</v>
      </c>
      <c r="B12" s="9">
        <v>499</v>
      </c>
      <c r="C12" s="10" t="s">
        <v>122</v>
      </c>
      <c r="D12" s="36"/>
      <c r="E12" s="82">
        <v>0.83958333333333335</v>
      </c>
      <c r="F12" s="82"/>
      <c r="G12" s="81">
        <v>0</v>
      </c>
      <c r="H12" s="13"/>
      <c r="I12" s="38"/>
      <c r="J12" s="13"/>
      <c r="K12" s="13" t="s">
        <v>122</v>
      </c>
      <c r="L12" s="13"/>
      <c r="M12" s="13"/>
      <c r="N12" s="14"/>
      <c r="O12" s="12"/>
      <c r="P12" s="38"/>
      <c r="Q12" s="13"/>
      <c r="R12" s="13"/>
      <c r="S12" s="13" t="s">
        <v>122</v>
      </c>
      <c r="T12" s="13"/>
      <c r="U12" s="13" t="s">
        <v>122</v>
      </c>
      <c r="V12" s="13"/>
      <c r="W12" s="22"/>
      <c r="X12" s="22"/>
      <c r="Y12" s="14"/>
      <c r="Z12" s="15" t="s">
        <v>378</v>
      </c>
    </row>
    <row r="13" spans="1:26" ht="15.75" x14ac:dyDescent="0.25">
      <c r="A13" s="9">
        <v>14</v>
      </c>
      <c r="B13" s="9">
        <v>503</v>
      </c>
      <c r="C13" s="10" t="s">
        <v>122</v>
      </c>
      <c r="D13" s="36"/>
      <c r="E13" s="82">
        <v>0.69236111111111109</v>
      </c>
      <c r="F13" s="82">
        <v>0.6958333333333333</v>
      </c>
      <c r="G13" s="81">
        <f t="shared" si="1"/>
        <v>3.4722222222222099E-3</v>
      </c>
      <c r="H13" s="13">
        <v>24</v>
      </c>
      <c r="I13" s="38"/>
      <c r="J13" s="13"/>
      <c r="K13" s="13"/>
      <c r="L13" s="13" t="s">
        <v>122</v>
      </c>
      <c r="M13" s="13"/>
      <c r="N13" s="14"/>
      <c r="O13" s="12"/>
      <c r="P13" s="38"/>
      <c r="Q13" s="13" t="s">
        <v>122</v>
      </c>
      <c r="R13" s="13"/>
      <c r="S13" s="13"/>
      <c r="T13" s="13"/>
      <c r="U13" s="13"/>
      <c r="V13" s="13"/>
      <c r="W13" s="22"/>
      <c r="X13" s="22"/>
      <c r="Y13" s="14" t="s">
        <v>122</v>
      </c>
      <c r="Z13" s="15" t="s">
        <v>371</v>
      </c>
    </row>
    <row r="14" spans="1:26" ht="15.75" x14ac:dyDescent="0.25">
      <c r="A14" s="9">
        <v>15</v>
      </c>
      <c r="B14" s="9">
        <v>505</v>
      </c>
      <c r="C14" s="10" t="s">
        <v>122</v>
      </c>
      <c r="D14" s="36"/>
      <c r="E14" s="82">
        <v>0.88888888888888884</v>
      </c>
      <c r="F14" s="82">
        <v>0.89444444444444449</v>
      </c>
      <c r="G14" s="81">
        <f t="shared" si="1"/>
        <v>5.5555555555556468E-3</v>
      </c>
      <c r="H14" s="13">
        <v>68</v>
      </c>
      <c r="I14" s="38"/>
      <c r="J14" s="13"/>
      <c r="K14" s="13"/>
      <c r="L14" s="13" t="s">
        <v>122</v>
      </c>
      <c r="M14" s="13"/>
      <c r="N14" s="14"/>
      <c r="O14" s="12"/>
      <c r="P14" s="38"/>
      <c r="Q14" s="13"/>
      <c r="R14" s="13"/>
      <c r="S14" s="13"/>
      <c r="T14" s="13"/>
      <c r="U14" s="13"/>
      <c r="V14" s="13" t="s">
        <v>122</v>
      </c>
      <c r="W14" s="22"/>
      <c r="X14" s="22" t="s">
        <v>122</v>
      </c>
      <c r="Y14" s="14"/>
      <c r="Z14" s="15"/>
    </row>
    <row r="15" spans="1:26" ht="15.75" x14ac:dyDescent="0.25">
      <c r="A15" s="9">
        <v>16</v>
      </c>
      <c r="B15" s="9">
        <v>506</v>
      </c>
      <c r="C15" s="10" t="s">
        <v>122</v>
      </c>
      <c r="D15" s="36"/>
      <c r="E15" s="82">
        <v>0.89444444444444449</v>
      </c>
      <c r="F15" s="82">
        <v>0.89930555555555558</v>
      </c>
      <c r="G15" s="81">
        <f t="shared" si="1"/>
        <v>4.8611111111110938E-3</v>
      </c>
      <c r="H15" s="13">
        <v>121</v>
      </c>
      <c r="I15" s="38" t="s">
        <v>122</v>
      </c>
      <c r="J15" s="13"/>
      <c r="K15" s="13"/>
      <c r="L15" s="13"/>
      <c r="M15" s="13"/>
      <c r="N15" s="14"/>
      <c r="O15" s="12"/>
      <c r="P15" s="38"/>
      <c r="Q15" s="13"/>
      <c r="R15" s="13"/>
      <c r="S15" s="13"/>
      <c r="T15" s="13"/>
      <c r="U15" s="13"/>
      <c r="V15" s="13" t="s">
        <v>122</v>
      </c>
      <c r="W15" s="22"/>
      <c r="X15" s="22"/>
      <c r="Y15" s="14"/>
      <c r="Z15" s="15"/>
    </row>
    <row r="16" spans="1:26" ht="15.75" x14ac:dyDescent="0.25">
      <c r="A16" s="9">
        <v>17</v>
      </c>
      <c r="B16" s="9">
        <v>507</v>
      </c>
      <c r="C16" s="10" t="s">
        <v>122</v>
      </c>
      <c r="D16" s="36"/>
      <c r="E16" s="82">
        <v>0.7</v>
      </c>
      <c r="F16" s="82"/>
      <c r="G16" s="81">
        <v>0</v>
      </c>
      <c r="H16" s="13"/>
      <c r="I16" s="38"/>
      <c r="J16" s="13"/>
      <c r="K16" s="13"/>
      <c r="L16" s="13"/>
      <c r="M16" s="13"/>
      <c r="N16" s="14" t="s">
        <v>122</v>
      </c>
      <c r="O16" s="12"/>
      <c r="P16" s="38"/>
      <c r="Q16" s="13" t="s">
        <v>122</v>
      </c>
      <c r="R16" s="13"/>
      <c r="S16" s="13"/>
      <c r="T16" s="13"/>
      <c r="U16" s="13" t="s">
        <v>122</v>
      </c>
      <c r="V16" s="13"/>
      <c r="W16" s="22"/>
      <c r="X16" s="22"/>
      <c r="Y16" s="14"/>
      <c r="Z16" s="15"/>
    </row>
    <row r="17" spans="1:26" ht="15.75" x14ac:dyDescent="0.25">
      <c r="A17" s="9">
        <v>18</v>
      </c>
      <c r="B17" s="9">
        <v>510</v>
      </c>
      <c r="C17" s="10" t="s">
        <v>122</v>
      </c>
      <c r="D17" s="36"/>
      <c r="E17" s="82">
        <v>0.71875</v>
      </c>
      <c r="F17" s="82">
        <v>0.72499999999999998</v>
      </c>
      <c r="G17" s="81">
        <f t="shared" si="1"/>
        <v>6.2499999999999778E-3</v>
      </c>
      <c r="H17" s="13">
        <v>68</v>
      </c>
      <c r="I17" s="38" t="s">
        <v>122</v>
      </c>
      <c r="J17" s="13"/>
      <c r="K17" s="13"/>
      <c r="L17" s="13"/>
      <c r="M17" s="13"/>
      <c r="N17" s="14"/>
      <c r="O17" s="12"/>
      <c r="P17" s="38"/>
      <c r="Q17" s="13"/>
      <c r="R17" s="13" t="s">
        <v>122</v>
      </c>
      <c r="S17" s="13"/>
      <c r="T17" s="13"/>
      <c r="U17" s="13"/>
      <c r="V17" s="13"/>
      <c r="W17" s="22"/>
      <c r="X17" s="22"/>
      <c r="Y17" s="14"/>
      <c r="Z17" s="15"/>
    </row>
    <row r="18" spans="1:26" ht="15.75" x14ac:dyDescent="0.25">
      <c r="A18" s="9">
        <v>21</v>
      </c>
      <c r="B18" s="9">
        <v>517</v>
      </c>
      <c r="C18" s="10" t="s">
        <v>122</v>
      </c>
      <c r="D18" s="36"/>
      <c r="E18" s="82">
        <v>0.48333333333333334</v>
      </c>
      <c r="F18" s="13"/>
      <c r="G18" s="81">
        <v>0</v>
      </c>
      <c r="H18" s="13"/>
      <c r="I18" s="38"/>
      <c r="J18" s="13"/>
      <c r="K18" s="13"/>
      <c r="L18" s="13"/>
      <c r="M18" s="13"/>
      <c r="N18" s="14" t="s">
        <v>122</v>
      </c>
      <c r="O18" s="12"/>
      <c r="P18" s="38"/>
      <c r="Q18" s="13"/>
      <c r="R18" s="13"/>
      <c r="S18" s="13"/>
      <c r="T18" s="13"/>
      <c r="U18" s="13" t="s">
        <v>122</v>
      </c>
      <c r="V18" s="13"/>
      <c r="W18" s="22"/>
      <c r="X18" s="22"/>
      <c r="Y18" s="14"/>
      <c r="Z18" s="164"/>
    </row>
    <row r="19" spans="1:26" ht="15.75" x14ac:dyDescent="0.25">
      <c r="A19" s="9">
        <v>22</v>
      </c>
      <c r="B19" s="9">
        <v>519</v>
      </c>
      <c r="C19" s="10" t="s">
        <v>122</v>
      </c>
      <c r="D19" s="36"/>
      <c r="E19" s="82">
        <v>0.41319444444444442</v>
      </c>
      <c r="F19" s="82">
        <v>0.42083333333333334</v>
      </c>
      <c r="G19" s="81">
        <f t="shared" si="1"/>
        <v>7.6388888888889173E-3</v>
      </c>
      <c r="H19" s="13">
        <v>11</v>
      </c>
      <c r="I19" s="38"/>
      <c r="J19" s="13"/>
      <c r="K19" s="13"/>
      <c r="L19" s="13"/>
      <c r="M19" s="13" t="s">
        <v>122</v>
      </c>
      <c r="N19" s="14"/>
      <c r="O19" s="12"/>
      <c r="P19" s="38"/>
      <c r="Q19" s="13" t="s">
        <v>122</v>
      </c>
      <c r="R19" s="13"/>
      <c r="S19" s="13"/>
      <c r="T19" s="13"/>
      <c r="U19" s="13"/>
      <c r="V19" s="13"/>
      <c r="W19" s="22"/>
      <c r="X19" s="22"/>
      <c r="Y19" s="14"/>
      <c r="Z19" s="15" t="s">
        <v>371</v>
      </c>
    </row>
    <row r="20" spans="1:26" ht="15.75" x14ac:dyDescent="0.25">
      <c r="A20" s="9">
        <v>22</v>
      </c>
      <c r="B20" s="9">
        <v>520</v>
      </c>
      <c r="C20" s="10" t="s">
        <v>122</v>
      </c>
      <c r="D20" s="36"/>
      <c r="E20" s="82">
        <v>0.5805555555555556</v>
      </c>
      <c r="F20" s="82">
        <v>0.58819444444444446</v>
      </c>
      <c r="G20" s="81">
        <f t="shared" si="1"/>
        <v>7.6388888888888618E-3</v>
      </c>
      <c r="H20" s="13">
        <v>62</v>
      </c>
      <c r="I20" s="38"/>
      <c r="J20" s="13"/>
      <c r="K20" s="13"/>
      <c r="L20" s="13" t="s">
        <v>122</v>
      </c>
      <c r="M20" s="13"/>
      <c r="N20" s="14"/>
      <c r="O20" s="12" t="s">
        <v>122</v>
      </c>
      <c r="P20" s="38"/>
      <c r="Q20" s="13"/>
      <c r="R20" s="13"/>
      <c r="S20" s="13" t="s">
        <v>122</v>
      </c>
      <c r="T20" s="13"/>
      <c r="U20" s="13"/>
      <c r="V20" s="13"/>
      <c r="W20" s="22"/>
      <c r="X20" s="22"/>
      <c r="Y20" s="14"/>
      <c r="Z20" s="15" t="s">
        <v>385</v>
      </c>
    </row>
    <row r="21" spans="1:26" ht="15.75" x14ac:dyDescent="0.25">
      <c r="A21" s="9">
        <v>24</v>
      </c>
      <c r="B21" s="9">
        <v>524</v>
      </c>
      <c r="C21" s="10" t="s">
        <v>122</v>
      </c>
      <c r="D21" s="36"/>
      <c r="E21" s="82">
        <v>0.42916666666666664</v>
      </c>
      <c r="F21" s="82">
        <v>0.43402777777777779</v>
      </c>
      <c r="G21" s="81">
        <f t="shared" si="1"/>
        <v>4.8611111111111494E-3</v>
      </c>
      <c r="H21" s="13">
        <v>26</v>
      </c>
      <c r="I21" s="38" t="s">
        <v>122</v>
      </c>
      <c r="J21" s="13"/>
      <c r="K21" s="13"/>
      <c r="L21" s="13"/>
      <c r="M21" s="13"/>
      <c r="N21" s="14"/>
      <c r="O21" s="12" t="s">
        <v>122</v>
      </c>
      <c r="P21" s="38"/>
      <c r="Q21" s="13"/>
      <c r="R21" s="13"/>
      <c r="S21" s="13"/>
      <c r="T21" s="13"/>
      <c r="U21" s="13"/>
      <c r="V21" s="13"/>
      <c r="W21" s="22"/>
      <c r="X21" s="22"/>
      <c r="Y21" s="14"/>
      <c r="Z21" s="15"/>
    </row>
    <row r="22" spans="1:26" ht="15.75" x14ac:dyDescent="0.25">
      <c r="A22" s="9">
        <v>26</v>
      </c>
      <c r="B22" s="9">
        <v>532</v>
      </c>
      <c r="C22" s="10" t="s">
        <v>122</v>
      </c>
      <c r="D22" s="36"/>
      <c r="E22" s="82">
        <v>0.54791666666666672</v>
      </c>
      <c r="F22" s="82">
        <v>0.55694444444444446</v>
      </c>
      <c r="G22" s="81">
        <f t="shared" si="1"/>
        <v>9.0277777777777457E-3</v>
      </c>
      <c r="H22" s="13">
        <v>13</v>
      </c>
      <c r="I22" s="38"/>
      <c r="J22" s="13"/>
      <c r="K22" s="13" t="s">
        <v>122</v>
      </c>
      <c r="L22" s="13"/>
      <c r="M22" s="13"/>
      <c r="N22" s="14"/>
      <c r="O22" s="12"/>
      <c r="P22" s="38"/>
      <c r="Q22" s="13" t="s">
        <v>122</v>
      </c>
      <c r="R22" s="13"/>
      <c r="S22" s="13"/>
      <c r="T22" s="13"/>
      <c r="U22" s="13"/>
      <c r="V22" s="13"/>
      <c r="W22" s="22"/>
      <c r="X22" s="22"/>
      <c r="Y22" s="14"/>
      <c r="Z22" s="15" t="s">
        <v>371</v>
      </c>
    </row>
    <row r="23" spans="1:26" ht="15.75" x14ac:dyDescent="0.25">
      <c r="A23" s="9">
        <v>27</v>
      </c>
      <c r="B23" s="9">
        <v>536</v>
      </c>
      <c r="C23" s="10" t="s">
        <v>122</v>
      </c>
      <c r="D23" s="36"/>
      <c r="E23" s="82">
        <v>0.92291666666666672</v>
      </c>
      <c r="F23" s="82">
        <v>0.93194444444444446</v>
      </c>
      <c r="G23" s="81">
        <f t="shared" si="1"/>
        <v>9.0277777777777457E-3</v>
      </c>
      <c r="H23" s="13">
        <v>43</v>
      </c>
      <c r="I23" s="38"/>
      <c r="J23" s="13"/>
      <c r="K23" s="13"/>
      <c r="L23" s="13"/>
      <c r="M23" s="13" t="s">
        <v>122</v>
      </c>
      <c r="N23" s="14"/>
      <c r="O23" s="12"/>
      <c r="P23" s="38"/>
      <c r="Q23" s="13"/>
      <c r="R23" s="13"/>
      <c r="S23" s="13" t="s">
        <v>122</v>
      </c>
      <c r="T23" s="13"/>
      <c r="U23" s="13"/>
      <c r="V23" s="13"/>
      <c r="W23" s="22"/>
      <c r="X23" s="22"/>
      <c r="Y23" s="14"/>
      <c r="Z23" s="15"/>
    </row>
    <row r="24" spans="1:26" ht="15.75" x14ac:dyDescent="0.25">
      <c r="A24" s="9">
        <v>28</v>
      </c>
      <c r="B24" s="9">
        <v>537</v>
      </c>
      <c r="C24" s="10" t="s">
        <v>122</v>
      </c>
      <c r="D24" s="36"/>
      <c r="E24" s="82">
        <v>0.32708333333333334</v>
      </c>
      <c r="F24" s="82">
        <v>0.33333333333333331</v>
      </c>
      <c r="G24" s="81">
        <f t="shared" si="1"/>
        <v>6.2499999999999778E-3</v>
      </c>
      <c r="H24" s="13">
        <v>47</v>
      </c>
      <c r="I24" s="38"/>
      <c r="J24" s="13"/>
      <c r="K24" s="13"/>
      <c r="L24" s="13" t="s">
        <v>122</v>
      </c>
      <c r="M24" s="13"/>
      <c r="N24" s="14"/>
      <c r="O24" s="12"/>
      <c r="P24" s="38"/>
      <c r="Q24" s="13"/>
      <c r="R24" s="13"/>
      <c r="S24" s="13"/>
      <c r="T24" s="13"/>
      <c r="U24" s="13"/>
      <c r="V24" s="13"/>
      <c r="W24" s="22"/>
      <c r="X24" s="22" t="s">
        <v>122</v>
      </c>
      <c r="Y24" s="14"/>
      <c r="Z24" s="15"/>
    </row>
    <row r="25" spans="1:26" ht="15.75" x14ac:dyDescent="0.25">
      <c r="A25" s="9">
        <v>29</v>
      </c>
      <c r="B25" s="9">
        <v>538</v>
      </c>
      <c r="C25" s="10" t="s">
        <v>122</v>
      </c>
      <c r="D25" s="36"/>
      <c r="E25" s="82">
        <v>0.2951388888888889</v>
      </c>
      <c r="F25" s="82">
        <v>0.29652777777777778</v>
      </c>
      <c r="G25" s="81">
        <f t="shared" si="1"/>
        <v>1.388888888888884E-3</v>
      </c>
      <c r="H25" s="13">
        <v>150</v>
      </c>
      <c r="I25" s="38" t="s">
        <v>122</v>
      </c>
      <c r="J25" s="13"/>
      <c r="K25" s="13"/>
      <c r="L25" s="13"/>
      <c r="M25" s="13"/>
      <c r="N25" s="14"/>
      <c r="O25" s="12"/>
      <c r="P25" s="38"/>
      <c r="Q25" s="13"/>
      <c r="R25" s="13" t="s">
        <v>122</v>
      </c>
      <c r="S25" s="13"/>
      <c r="T25" s="13"/>
      <c r="U25" s="13"/>
      <c r="V25" s="13"/>
      <c r="W25" s="22"/>
      <c r="X25" s="22"/>
      <c r="Y25" s="14"/>
      <c r="Z25" s="15"/>
    </row>
    <row r="26" spans="1:26" ht="30.75" x14ac:dyDescent="0.25">
      <c r="A26" s="9">
        <v>29</v>
      </c>
      <c r="B26" s="9">
        <v>540</v>
      </c>
      <c r="C26" s="10" t="s">
        <v>122</v>
      </c>
      <c r="D26" s="36"/>
      <c r="E26" s="82">
        <v>0.6791666666666667</v>
      </c>
      <c r="F26" s="82">
        <v>0.6791666666666667</v>
      </c>
      <c r="G26" s="81">
        <f t="shared" si="1"/>
        <v>0</v>
      </c>
      <c r="H26" s="13">
        <v>1</v>
      </c>
      <c r="I26" s="38" t="s">
        <v>122</v>
      </c>
      <c r="J26" s="13"/>
      <c r="K26" s="13"/>
      <c r="L26" s="13"/>
      <c r="M26" s="13"/>
      <c r="N26" s="14"/>
      <c r="O26" s="12"/>
      <c r="P26" s="38"/>
      <c r="Q26" s="13"/>
      <c r="R26" s="13"/>
      <c r="S26" s="13"/>
      <c r="T26" s="13"/>
      <c r="U26" s="13"/>
      <c r="V26" s="13"/>
      <c r="W26" s="22"/>
      <c r="X26" s="22"/>
      <c r="Y26" s="14" t="s">
        <v>122</v>
      </c>
      <c r="Z26" s="164" t="s">
        <v>389</v>
      </c>
    </row>
    <row r="27" spans="1:26" ht="31.5" thickBot="1" x14ac:dyDescent="0.3">
      <c r="A27" s="9">
        <v>29</v>
      </c>
      <c r="B27" s="9">
        <v>541</v>
      </c>
      <c r="C27" s="10" t="s">
        <v>122</v>
      </c>
      <c r="D27" s="36"/>
      <c r="E27" s="82">
        <v>0.68263888888888891</v>
      </c>
      <c r="F27" s="82">
        <v>0.68819444444444444</v>
      </c>
      <c r="G27" s="81">
        <f t="shared" si="1"/>
        <v>5.5555555555555358E-3</v>
      </c>
      <c r="H27" s="13">
        <v>29</v>
      </c>
      <c r="I27" s="38"/>
      <c r="J27" s="13"/>
      <c r="K27" s="13" t="s">
        <v>122</v>
      </c>
      <c r="L27" s="13"/>
      <c r="M27" s="13"/>
      <c r="N27" s="14"/>
      <c r="O27" s="12"/>
      <c r="P27" s="38"/>
      <c r="Q27" s="13"/>
      <c r="R27" s="13" t="s">
        <v>122</v>
      </c>
      <c r="S27" s="13"/>
      <c r="T27" s="13"/>
      <c r="U27" s="13"/>
      <c r="V27" s="13"/>
      <c r="W27" s="22"/>
      <c r="X27" s="22"/>
      <c r="Y27" s="14"/>
      <c r="Z27" s="164" t="s">
        <v>390</v>
      </c>
    </row>
    <row r="28" spans="1:26" ht="16.5" thickBot="1" x14ac:dyDescent="0.3">
      <c r="A28" s="19">
        <f>COUNTA(A5:A27)</f>
        <v>23</v>
      </c>
      <c r="B28" s="19">
        <f>COUNTA(B5:B27)</f>
        <v>23</v>
      </c>
      <c r="C28" s="19">
        <f>COUNTA(C5:C27)</f>
        <v>23</v>
      </c>
      <c r="D28" s="19">
        <f>COUNTA(D5:D27)</f>
        <v>0</v>
      </c>
      <c r="E28" s="19"/>
      <c r="F28" s="19"/>
      <c r="G28" s="87">
        <f>AVERAGE(G5:G27)</f>
        <v>5.1328502415458896E-3</v>
      </c>
      <c r="H28" s="99">
        <f>COUNTA(H5:H27)/60</f>
        <v>0.3</v>
      </c>
      <c r="I28" s="19">
        <f t="shared" ref="I28:Y28" si="2">COUNTA(I5:I27)</f>
        <v>6</v>
      </c>
      <c r="J28" s="19">
        <f t="shared" si="2"/>
        <v>3</v>
      </c>
      <c r="K28" s="19">
        <f t="shared" si="2"/>
        <v>4</v>
      </c>
      <c r="L28" s="19">
        <f t="shared" si="2"/>
        <v>6</v>
      </c>
      <c r="M28" s="19">
        <f t="shared" si="2"/>
        <v>2</v>
      </c>
      <c r="N28" s="19">
        <f t="shared" si="2"/>
        <v>2</v>
      </c>
      <c r="O28" s="19">
        <f t="shared" si="2"/>
        <v>4</v>
      </c>
      <c r="P28" s="19">
        <f t="shared" si="2"/>
        <v>0</v>
      </c>
      <c r="Q28" s="19">
        <f t="shared" si="2"/>
        <v>5</v>
      </c>
      <c r="R28" s="19">
        <f t="shared" si="2"/>
        <v>4</v>
      </c>
      <c r="S28" s="19">
        <f t="shared" si="2"/>
        <v>5</v>
      </c>
      <c r="T28" s="19">
        <f t="shared" si="2"/>
        <v>0</v>
      </c>
      <c r="U28" s="19">
        <f t="shared" si="2"/>
        <v>5</v>
      </c>
      <c r="V28" s="19">
        <f t="shared" si="2"/>
        <v>2</v>
      </c>
      <c r="W28" s="19">
        <f t="shared" si="2"/>
        <v>1</v>
      </c>
      <c r="X28" s="19">
        <f t="shared" si="2"/>
        <v>2</v>
      </c>
      <c r="Y28" s="19">
        <f t="shared" si="2"/>
        <v>3</v>
      </c>
      <c r="Z28" s="19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ht="30.75" thickBot="1" x14ac:dyDescent="0.3">
      <c r="C31" s="20"/>
      <c r="D31" s="20"/>
      <c r="E31" s="212"/>
      <c r="F31" s="212" t="s">
        <v>298</v>
      </c>
      <c r="G31" s="214" t="s">
        <v>297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x14ac:dyDescent="0.25">
      <c r="C32" s="20"/>
      <c r="D32" s="20"/>
      <c r="E32" t="s">
        <v>8</v>
      </c>
      <c r="F32" s="20">
        <v>6</v>
      </c>
      <c r="G32" s="204">
        <f>AVERAGE(G5,G15,G17,G21,G25,G26)</f>
        <v>2.8935185185185175E-3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3:25" x14ac:dyDescent="0.25">
      <c r="C33" s="20"/>
      <c r="D33" s="20"/>
      <c r="E33" t="s">
        <v>9</v>
      </c>
      <c r="F33" s="20">
        <v>3</v>
      </c>
      <c r="G33" s="204">
        <f>AVERAGE(G9,G10,G11,)</f>
        <v>5.3819444444444487E-3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3:25" x14ac:dyDescent="0.25">
      <c r="C34" s="20"/>
      <c r="D34" s="20"/>
      <c r="E34" t="s">
        <v>84</v>
      </c>
      <c r="F34" s="20">
        <v>4</v>
      </c>
      <c r="G34" s="204">
        <f>AVERAGE(G6,G12,G22,G24)</f>
        <v>7.1180555555555303E-3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3:25" x14ac:dyDescent="0.25">
      <c r="C35" s="20"/>
      <c r="D35" s="20"/>
      <c r="E35" t="s">
        <v>296</v>
      </c>
      <c r="F35" s="20">
        <v>6</v>
      </c>
      <c r="G35" s="204">
        <f>AVERAGE(G7,G8,G13,G14,G20,G24,)</f>
        <v>4.9603174603174583E-3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3:25" x14ac:dyDescent="0.25">
      <c r="C36" s="20"/>
      <c r="D36" s="20"/>
      <c r="E36" t="s">
        <v>12</v>
      </c>
      <c r="F36" s="20">
        <v>2</v>
      </c>
      <c r="G36" s="204">
        <v>7.6388888888888886E-3</v>
      </c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3:25" ht="15.75" thickBot="1" x14ac:dyDescent="0.3">
      <c r="C37" s="20"/>
      <c r="D37" s="20"/>
      <c r="E37" s="211" t="s">
        <v>28</v>
      </c>
      <c r="F37" s="212">
        <v>2</v>
      </c>
      <c r="G37" s="213">
        <v>0</v>
      </c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3:25" x14ac:dyDescent="0.25">
      <c r="C38" s="20"/>
      <c r="D38" s="20"/>
      <c r="E38" s="20"/>
      <c r="F38" s="20">
        <f>SUM(F32:F37)</f>
        <v>23</v>
      </c>
      <c r="G38" s="204">
        <f>AVERAGE(G32:G37)</f>
        <v>4.6654541446208078E-3</v>
      </c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3:25" x14ac:dyDescent="0.25">
      <c r="C39" s="20"/>
      <c r="D39" s="20"/>
      <c r="E39" s="20"/>
      <c r="F39" s="20"/>
      <c r="G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</sheetData>
  <mergeCells count="5">
    <mergeCell ref="A2:B2"/>
    <mergeCell ref="C3:D3"/>
    <mergeCell ref="I3:N3"/>
    <mergeCell ref="A1:Z1"/>
    <mergeCell ref="O3:Y3"/>
  </mergeCells>
  <pageMargins left="0.25" right="0.25" top="0.75" bottom="0.75" header="0.3" footer="0.3"/>
  <pageSetup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52B4-61C1-4193-991A-4F9FE37B4327}">
  <dimension ref="A1:AC67"/>
  <sheetViews>
    <sheetView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1.42578125" customWidth="1"/>
    <col min="16" max="16" width="6.7109375" customWidth="1"/>
    <col min="23" max="23" width="10.28515625" customWidth="1"/>
    <col min="25" max="25" width="11.42578125" customWidth="1"/>
    <col min="26" max="27" width="10.7109375" customWidth="1"/>
    <col min="29" max="29" width="55.140625" customWidth="1"/>
  </cols>
  <sheetData>
    <row r="1" spans="1:29" ht="23.25" x14ac:dyDescent="0.35">
      <c r="B1" s="223" t="s">
        <v>114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SUM(C55)</f>
        <v>4</v>
      </c>
      <c r="D2" s="1">
        <f>SUM(D55)</f>
        <v>0</v>
      </c>
      <c r="E2" s="1"/>
      <c r="F2" s="1"/>
      <c r="G2" s="84">
        <f>SUM(G55)</f>
        <v>4.0277777777777745E-4</v>
      </c>
      <c r="H2" s="91">
        <f>SUM(H55)</f>
        <v>2.0666666666666669</v>
      </c>
      <c r="I2" s="1">
        <f t="shared" ref="I2:AB2" si="0">SUM(I55)</f>
        <v>1</v>
      </c>
      <c r="J2" s="1">
        <f t="shared" si="0"/>
        <v>0</v>
      </c>
      <c r="K2" s="1">
        <f t="shared" si="0"/>
        <v>1</v>
      </c>
      <c r="L2" s="1">
        <f t="shared" si="0"/>
        <v>2</v>
      </c>
      <c r="M2" s="1">
        <f t="shared" si="0"/>
        <v>0</v>
      </c>
      <c r="N2" s="1">
        <f t="shared" si="0"/>
        <v>0</v>
      </c>
      <c r="O2" s="1">
        <f t="shared" si="0"/>
        <v>1</v>
      </c>
      <c r="P2" s="1">
        <f t="shared" si="0"/>
        <v>0</v>
      </c>
      <c r="Q2" s="1">
        <f t="shared" si="0"/>
        <v>2</v>
      </c>
      <c r="R2" s="1">
        <f t="shared" si="0"/>
        <v>1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2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167">
        <v>1</v>
      </c>
      <c r="B5" s="159">
        <v>550</v>
      </c>
      <c r="C5" s="38" t="s">
        <v>122</v>
      </c>
      <c r="D5" s="14"/>
      <c r="E5" s="81">
        <v>0.68541666666666667</v>
      </c>
      <c r="F5" s="81">
        <v>0.69166666666666665</v>
      </c>
      <c r="G5" s="81">
        <f t="shared" ref="G5:G21" si="1">SUM(F5-E5)</f>
        <v>6.2499999999999778E-3</v>
      </c>
      <c r="H5" s="37">
        <v>30</v>
      </c>
      <c r="I5" s="12"/>
      <c r="J5" s="13"/>
      <c r="K5" s="13"/>
      <c r="L5" s="13" t="s">
        <v>122</v>
      </c>
      <c r="M5" s="13"/>
      <c r="N5" s="13"/>
      <c r="O5" s="12"/>
      <c r="P5" s="13"/>
      <c r="Q5" s="13"/>
      <c r="R5" s="13" t="s">
        <v>122</v>
      </c>
      <c r="S5" s="13"/>
      <c r="T5" s="13"/>
      <c r="U5" s="13"/>
      <c r="V5" s="13"/>
      <c r="W5" s="13"/>
      <c r="X5" s="13"/>
      <c r="Y5" s="13"/>
      <c r="Z5" s="22"/>
      <c r="AA5" s="22"/>
      <c r="AB5" s="14"/>
      <c r="AC5" s="144" t="s">
        <v>393</v>
      </c>
    </row>
    <row r="6" spans="1:29" ht="15.75" x14ac:dyDescent="0.25">
      <c r="A6" s="37">
        <v>1</v>
      </c>
      <c r="B6" s="37">
        <v>551</v>
      </c>
      <c r="C6" s="38" t="s">
        <v>122</v>
      </c>
      <c r="D6" s="14"/>
      <c r="E6" s="81">
        <v>0.89513888888888893</v>
      </c>
      <c r="F6" s="81">
        <v>0.89930555555555558</v>
      </c>
      <c r="G6" s="81">
        <f t="shared" si="1"/>
        <v>4.1666666666666519E-3</v>
      </c>
      <c r="H6" s="37">
        <v>34</v>
      </c>
      <c r="I6" s="12"/>
      <c r="J6" s="13"/>
      <c r="K6" s="13"/>
      <c r="L6" s="13" t="s">
        <v>122</v>
      </c>
      <c r="M6" s="13"/>
      <c r="N6" s="13"/>
      <c r="O6" s="12"/>
      <c r="P6" s="13"/>
      <c r="Q6" s="13" t="s">
        <v>122</v>
      </c>
      <c r="R6" s="13"/>
      <c r="S6" s="13"/>
      <c r="T6" s="13"/>
      <c r="U6" s="13"/>
      <c r="V6" s="13"/>
      <c r="W6" s="13"/>
      <c r="X6" s="13"/>
      <c r="Y6" s="13"/>
      <c r="Z6" s="22"/>
      <c r="AA6" s="22"/>
      <c r="AB6" s="14" t="s">
        <v>122</v>
      </c>
      <c r="AC6" s="144" t="s">
        <v>394</v>
      </c>
    </row>
    <row r="7" spans="1:29" ht="15.75" x14ac:dyDescent="0.25">
      <c r="A7" s="37">
        <v>2</v>
      </c>
      <c r="B7" s="37">
        <v>552</v>
      </c>
      <c r="C7" s="38" t="s">
        <v>122</v>
      </c>
      <c r="D7" s="14"/>
      <c r="E7" s="81">
        <v>0.47569444444444442</v>
      </c>
      <c r="F7" s="81">
        <v>0.48194444444444445</v>
      </c>
      <c r="G7" s="81">
        <f t="shared" si="1"/>
        <v>6.2500000000000333E-3</v>
      </c>
      <c r="H7" s="37">
        <v>47</v>
      </c>
      <c r="I7" s="12"/>
      <c r="J7" s="13"/>
      <c r="K7" s="13" t="s">
        <v>122</v>
      </c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 t="s">
        <v>122</v>
      </c>
      <c r="AC7" s="144" t="s">
        <v>395</v>
      </c>
    </row>
    <row r="8" spans="1:29" ht="15.75" x14ac:dyDescent="0.25">
      <c r="A8" s="37">
        <v>3</v>
      </c>
      <c r="B8" s="37">
        <v>554</v>
      </c>
      <c r="C8" s="38" t="s">
        <v>122</v>
      </c>
      <c r="D8" s="14"/>
      <c r="E8" s="81">
        <v>0.80902777777777779</v>
      </c>
      <c r="F8" s="81">
        <v>0.8125</v>
      </c>
      <c r="G8" s="81">
        <f t="shared" si="1"/>
        <v>3.4722222222222099E-3</v>
      </c>
      <c r="H8" s="37">
        <v>13</v>
      </c>
      <c r="I8" s="12" t="s">
        <v>122</v>
      </c>
      <c r="J8" s="13"/>
      <c r="K8" s="13"/>
      <c r="L8" s="13"/>
      <c r="M8" s="13"/>
      <c r="N8" s="13"/>
      <c r="O8" s="12" t="s">
        <v>122</v>
      </c>
      <c r="P8" s="13"/>
      <c r="Q8" s="13" t="s">
        <v>122</v>
      </c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 t="s">
        <v>396</v>
      </c>
    </row>
    <row r="9" spans="1:29" ht="15.75" x14ac:dyDescent="0.25">
      <c r="A9" s="37"/>
      <c r="B9" s="37"/>
      <c r="C9" s="38"/>
      <c r="D9" s="14"/>
      <c r="E9" s="81"/>
      <c r="F9" s="81"/>
      <c r="G9" s="81">
        <f t="shared" si="1"/>
        <v>0</v>
      </c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>
        <f t="shared" si="1"/>
        <v>0</v>
      </c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>
        <f t="shared" si="1"/>
        <v>0</v>
      </c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81"/>
      <c r="G12" s="81">
        <f t="shared" si="1"/>
        <v>0</v>
      </c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>
        <f t="shared" si="1"/>
        <v>0</v>
      </c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37"/>
      <c r="C14" s="38"/>
      <c r="D14" s="14"/>
      <c r="E14" s="81"/>
      <c r="F14" s="81"/>
      <c r="G14" s="81">
        <f t="shared" si="1"/>
        <v>0</v>
      </c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>
        <f t="shared" si="1"/>
        <v>0</v>
      </c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>
        <f t="shared" si="1"/>
        <v>0</v>
      </c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>
        <f t="shared" si="1"/>
        <v>0</v>
      </c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65"/>
    </row>
    <row r="18" spans="1:29" ht="15.75" x14ac:dyDescent="0.25">
      <c r="A18" s="37"/>
      <c r="B18" s="37"/>
      <c r="C18" s="38"/>
      <c r="D18" s="14"/>
      <c r="E18" s="81"/>
      <c r="F18" s="81"/>
      <c r="G18" s="81">
        <f t="shared" si="1"/>
        <v>0</v>
      </c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>
        <f t="shared" si="1"/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>
        <f t="shared" si="1"/>
        <v>0</v>
      </c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>
        <f t="shared" si="1"/>
        <v>0</v>
      </c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>
        <f t="shared" ref="G22:G54" si="2">SUM(F22-E22)</f>
        <v>0</v>
      </c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>
        <f t="shared" si="2"/>
        <v>0</v>
      </c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>
        <f t="shared" si="2"/>
        <v>0</v>
      </c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>
        <f t="shared" si="2"/>
        <v>0</v>
      </c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>
        <f t="shared" si="2"/>
        <v>0</v>
      </c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>
        <f t="shared" si="2"/>
        <v>0</v>
      </c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>
        <f t="shared" si="2"/>
        <v>0</v>
      </c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si="2"/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2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2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2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2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2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2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2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2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2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/>
      <c r="B39" s="37"/>
      <c r="C39" s="38"/>
      <c r="D39" s="14"/>
      <c r="E39" s="81"/>
      <c r="F39" s="81"/>
      <c r="G39" s="81">
        <f t="shared" si="2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65"/>
    </row>
    <row r="40" spans="1:29" ht="15.75" x14ac:dyDescent="0.25">
      <c r="A40" s="37"/>
      <c r="B40" s="37"/>
      <c r="C40" s="38"/>
      <c r="D40" s="14"/>
      <c r="E40" s="81"/>
      <c r="F40" s="81"/>
      <c r="G40" s="81">
        <f t="shared" si="2"/>
        <v>0</v>
      </c>
      <c r="H40" s="37"/>
      <c r="I40" s="12"/>
      <c r="J40" s="13"/>
      <c r="K40" s="13"/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65"/>
    </row>
    <row r="41" spans="1:29" ht="15.75" x14ac:dyDescent="0.25">
      <c r="A41" s="37"/>
      <c r="B41" s="37"/>
      <c r="C41" s="38"/>
      <c r="D41" s="14"/>
      <c r="E41" s="81"/>
      <c r="F41" s="81"/>
      <c r="G41" s="81">
        <f t="shared" si="2"/>
        <v>0</v>
      </c>
      <c r="H41" s="37"/>
      <c r="I41" s="12"/>
      <c r="J41" s="13"/>
      <c r="K41" s="13"/>
      <c r="L41" s="13"/>
      <c r="M41" s="13"/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65"/>
    </row>
    <row r="42" spans="1:29" ht="15.75" x14ac:dyDescent="0.25">
      <c r="A42" s="37"/>
      <c r="B42" s="37"/>
      <c r="C42" s="38"/>
      <c r="D42" s="14"/>
      <c r="E42" s="81"/>
      <c r="F42" s="81"/>
      <c r="G42" s="81">
        <f t="shared" si="2"/>
        <v>0</v>
      </c>
      <c r="H42" s="37"/>
      <c r="I42" s="12"/>
      <c r="J42" s="13"/>
      <c r="K42" s="13"/>
      <c r="L42" s="13"/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65"/>
    </row>
    <row r="43" spans="1:29" ht="15.75" x14ac:dyDescent="0.25">
      <c r="A43" s="37"/>
      <c r="B43" s="37"/>
      <c r="C43" s="38"/>
      <c r="D43" s="14"/>
      <c r="E43" s="81"/>
      <c r="F43" s="81"/>
      <c r="G43" s="81">
        <f t="shared" si="2"/>
        <v>0</v>
      </c>
      <c r="H43" s="37"/>
      <c r="I43" s="12"/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65"/>
    </row>
    <row r="44" spans="1:29" ht="15.75" x14ac:dyDescent="0.25">
      <c r="A44" s="37"/>
      <c r="B44" s="37"/>
      <c r="C44" s="38"/>
      <c r="D44" s="14"/>
      <c r="E44" s="81"/>
      <c r="F44" s="81"/>
      <c r="G44" s="81">
        <f t="shared" si="2"/>
        <v>0</v>
      </c>
      <c r="H44" s="37"/>
      <c r="I44" s="12"/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65"/>
    </row>
    <row r="45" spans="1:29" ht="15.75" x14ac:dyDescent="0.25">
      <c r="A45" s="37"/>
      <c r="B45" s="37"/>
      <c r="C45" s="38"/>
      <c r="D45" s="14"/>
      <c r="E45" s="81"/>
      <c r="F45" s="81"/>
      <c r="G45" s="81">
        <f t="shared" si="2"/>
        <v>0</v>
      </c>
      <c r="H45" s="37"/>
      <c r="I45" s="12"/>
      <c r="J45" s="13"/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65"/>
    </row>
    <row r="46" spans="1:29" ht="15.75" x14ac:dyDescent="0.25">
      <c r="A46" s="37"/>
      <c r="B46" s="37"/>
      <c r="C46" s="38"/>
      <c r="D46" s="14"/>
      <c r="E46" s="81"/>
      <c r="F46" s="81"/>
      <c r="G46" s="81">
        <f t="shared" si="2"/>
        <v>0</v>
      </c>
      <c r="H46" s="37"/>
      <c r="I46" s="12"/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65"/>
    </row>
    <row r="47" spans="1:29" ht="15.75" x14ac:dyDescent="0.25">
      <c r="A47" s="37"/>
      <c r="B47" s="37"/>
      <c r="C47" s="38"/>
      <c r="D47" s="14"/>
      <c r="E47" s="81"/>
      <c r="F47" s="81"/>
      <c r="G47" s="81">
        <f t="shared" si="2"/>
        <v>0</v>
      </c>
      <c r="H47" s="37"/>
      <c r="I47" s="12"/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65"/>
    </row>
    <row r="48" spans="1:29" ht="15.75" x14ac:dyDescent="0.25">
      <c r="A48" s="37"/>
      <c r="B48" s="37"/>
      <c r="C48" s="38"/>
      <c r="D48" s="14"/>
      <c r="E48" s="81"/>
      <c r="F48" s="81"/>
      <c r="G48" s="81">
        <f t="shared" si="2"/>
        <v>0</v>
      </c>
      <c r="H48" s="37"/>
      <c r="I48" s="12"/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65"/>
    </row>
    <row r="49" spans="1:29" ht="15.75" x14ac:dyDescent="0.25">
      <c r="A49" s="37"/>
      <c r="B49" s="37"/>
      <c r="C49" s="38"/>
      <c r="D49" s="14"/>
      <c r="E49" s="81"/>
      <c r="F49" s="81"/>
      <c r="G49" s="81">
        <f t="shared" si="2"/>
        <v>0</v>
      </c>
      <c r="H49" s="37"/>
      <c r="I49" s="12"/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65"/>
    </row>
    <row r="50" spans="1:29" ht="15.75" x14ac:dyDescent="0.25">
      <c r="A50" s="37"/>
      <c r="B50" s="37"/>
      <c r="C50" s="38"/>
      <c r="D50" s="14"/>
      <c r="E50" s="81"/>
      <c r="F50" s="81"/>
      <c r="G50" s="81">
        <f t="shared" si="2"/>
        <v>0</v>
      </c>
      <c r="H50" s="37"/>
      <c r="I50" s="12"/>
      <c r="J50" s="13"/>
      <c r="K50" s="13"/>
      <c r="L50" s="13"/>
      <c r="M50" s="13"/>
      <c r="N50" s="13"/>
      <c r="O50" s="12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2"/>
      <c r="AA50" s="22"/>
      <c r="AB50" s="14"/>
      <c r="AC50" s="165"/>
    </row>
    <row r="51" spans="1:29" ht="15.75" x14ac:dyDescent="0.25">
      <c r="A51" s="37"/>
      <c r="B51" s="37"/>
      <c r="C51" s="38"/>
      <c r="D51" s="14"/>
      <c r="E51" s="81"/>
      <c r="F51" s="81"/>
      <c r="G51" s="81">
        <f t="shared" si="2"/>
        <v>0</v>
      </c>
      <c r="H51" s="37"/>
      <c r="I51" s="12"/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/>
      <c r="AC51" s="144"/>
    </row>
    <row r="52" spans="1:29" ht="15.75" x14ac:dyDescent="0.25">
      <c r="A52" s="37"/>
      <c r="B52" s="37"/>
      <c r="C52" s="38"/>
      <c r="D52" s="14"/>
      <c r="E52" s="81"/>
      <c r="F52" s="81"/>
      <c r="G52" s="81">
        <f t="shared" si="2"/>
        <v>0</v>
      </c>
      <c r="H52" s="37"/>
      <c r="I52" s="12"/>
      <c r="J52" s="13"/>
      <c r="K52" s="13"/>
      <c r="L52" s="13"/>
      <c r="M52" s="13"/>
      <c r="N52" s="13"/>
      <c r="O52" s="12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2"/>
      <c r="AA52" s="22"/>
      <c r="AB52" s="14"/>
      <c r="AC52" s="144"/>
    </row>
    <row r="53" spans="1:29" ht="15.75" x14ac:dyDescent="0.25">
      <c r="A53" s="37"/>
      <c r="B53" s="37"/>
      <c r="C53" s="38"/>
      <c r="D53" s="14"/>
      <c r="E53" s="81"/>
      <c r="F53" s="81"/>
      <c r="G53" s="81">
        <f t="shared" si="2"/>
        <v>0</v>
      </c>
      <c r="H53" s="37"/>
      <c r="I53" s="12"/>
      <c r="J53" s="13"/>
      <c r="K53" s="13"/>
      <c r="L53" s="13"/>
      <c r="M53" s="13"/>
      <c r="N53" s="13"/>
      <c r="O53" s="12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2"/>
      <c r="AA53" s="22"/>
      <c r="AB53" s="14"/>
      <c r="AC53" s="144"/>
    </row>
    <row r="54" spans="1:29" ht="16.5" thickBot="1" x14ac:dyDescent="0.3">
      <c r="A54" s="37"/>
      <c r="B54" s="37"/>
      <c r="C54" s="38"/>
      <c r="D54" s="14"/>
      <c r="E54" s="81"/>
      <c r="F54" s="81"/>
      <c r="G54" s="81">
        <f t="shared" si="2"/>
        <v>0</v>
      </c>
      <c r="H54" s="37"/>
      <c r="I54" s="12"/>
      <c r="J54" s="13"/>
      <c r="K54" s="13"/>
      <c r="L54" s="13"/>
      <c r="M54" s="13"/>
      <c r="N54" s="13"/>
      <c r="O54" s="12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2"/>
      <c r="AA54" s="22"/>
      <c r="AB54" s="14"/>
      <c r="AC54" s="144"/>
    </row>
    <row r="55" spans="1:29" ht="16.5" thickBot="1" x14ac:dyDescent="0.3">
      <c r="A55" s="39">
        <f>COUNTA(A5:A54)</f>
        <v>4</v>
      </c>
      <c r="B55" s="39">
        <f>COUNTA(B5:B54)</f>
        <v>4</v>
      </c>
      <c r="C55" s="39">
        <f>COUNTA(C5:C54)</f>
        <v>4</v>
      </c>
      <c r="D55" s="39">
        <f>COUNTA(D5:D54)</f>
        <v>0</v>
      </c>
      <c r="E55" s="39"/>
      <c r="F55" s="39"/>
      <c r="G55" s="83">
        <f>AVERAGE(G5:G54)</f>
        <v>4.0277777777777745E-4</v>
      </c>
      <c r="H55" s="98">
        <f>SUM(H5:H54)/60</f>
        <v>2.0666666666666669</v>
      </c>
      <c r="I55" s="39">
        <f t="shared" ref="I55:AB55" si="3">COUNTA(I5:I54)</f>
        <v>1</v>
      </c>
      <c r="J55" s="39">
        <f t="shared" si="3"/>
        <v>0</v>
      </c>
      <c r="K55" s="39">
        <f t="shared" si="3"/>
        <v>1</v>
      </c>
      <c r="L55" s="39">
        <f t="shared" si="3"/>
        <v>2</v>
      </c>
      <c r="M55" s="39">
        <f t="shared" si="3"/>
        <v>0</v>
      </c>
      <c r="N55" s="39">
        <f t="shared" si="3"/>
        <v>0</v>
      </c>
      <c r="O55" s="39">
        <f t="shared" si="3"/>
        <v>1</v>
      </c>
      <c r="P55" s="39">
        <f t="shared" si="3"/>
        <v>0</v>
      </c>
      <c r="Q55" s="39">
        <f t="shared" si="3"/>
        <v>2</v>
      </c>
      <c r="R55" s="39">
        <f t="shared" si="3"/>
        <v>1</v>
      </c>
      <c r="S55" s="39">
        <f t="shared" si="3"/>
        <v>0</v>
      </c>
      <c r="T55" s="39">
        <f t="shared" si="3"/>
        <v>0</v>
      </c>
      <c r="U55" s="39">
        <f t="shared" si="3"/>
        <v>0</v>
      </c>
      <c r="V55" s="39">
        <f t="shared" si="3"/>
        <v>0</v>
      </c>
      <c r="W55" s="39">
        <f t="shared" si="3"/>
        <v>0</v>
      </c>
      <c r="X55" s="39">
        <f t="shared" si="3"/>
        <v>0</v>
      </c>
      <c r="Y55" s="39">
        <f t="shared" si="3"/>
        <v>0</v>
      </c>
      <c r="Z55" s="39">
        <f t="shared" si="3"/>
        <v>0</v>
      </c>
      <c r="AA55" s="39">
        <f t="shared" si="3"/>
        <v>0</v>
      </c>
      <c r="AB55" s="39">
        <f t="shared" si="3"/>
        <v>2</v>
      </c>
      <c r="AC55" s="40"/>
    </row>
    <row r="56" spans="1:29" x14ac:dyDescent="0.25">
      <c r="A56" s="41"/>
      <c r="C56" s="20"/>
      <c r="D56" s="20"/>
      <c r="E56" s="20"/>
      <c r="F56" s="20"/>
      <c r="G56" s="20"/>
    </row>
    <row r="57" spans="1:29" ht="15.75" x14ac:dyDescent="0.25">
      <c r="C57" s="20"/>
      <c r="D57" s="20"/>
      <c r="E57" s="20"/>
      <c r="F57" s="20"/>
      <c r="G57" s="20"/>
      <c r="H57" s="111">
        <f>SUM(I55:N55)</f>
        <v>4</v>
      </c>
    </row>
    <row r="58" spans="1:29" x14ac:dyDescent="0.25">
      <c r="C58" s="20"/>
      <c r="D58" s="20"/>
      <c r="E58" s="20"/>
      <c r="F58" s="20"/>
      <c r="G58" s="20"/>
    </row>
    <row r="59" spans="1:29" x14ac:dyDescent="0.25">
      <c r="C59" s="20"/>
      <c r="D59" s="20"/>
      <c r="E59" s="20"/>
      <c r="F59" s="20"/>
      <c r="G59" s="20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  <row r="63" spans="1:29" x14ac:dyDescent="0.25">
      <c r="C63" s="20"/>
      <c r="D63" s="20"/>
      <c r="E63" s="20"/>
      <c r="F63" s="20"/>
      <c r="G63" s="20"/>
    </row>
    <row r="64" spans="1:29" x14ac:dyDescent="0.25">
      <c r="C64" s="20"/>
      <c r="D64" s="20"/>
      <c r="E64" s="20"/>
      <c r="F64" s="20"/>
      <c r="G64" s="20"/>
    </row>
    <row r="65" spans="3:7" x14ac:dyDescent="0.25">
      <c r="C65" s="20"/>
      <c r="D65" s="20"/>
      <c r="E65" s="20"/>
      <c r="F65" s="20"/>
      <c r="G65" s="20"/>
    </row>
    <row r="66" spans="3:7" x14ac:dyDescent="0.25">
      <c r="C66" s="20"/>
      <c r="D66" s="20"/>
      <c r="E66" s="20"/>
      <c r="F66" s="20"/>
      <c r="G66" s="20"/>
    </row>
    <row r="67" spans="3:7" x14ac:dyDescent="0.25">
      <c r="C67" s="20"/>
      <c r="D67" s="20"/>
      <c r="E67" s="20"/>
      <c r="F67" s="20"/>
      <c r="G67" s="20"/>
    </row>
  </sheetData>
  <mergeCells count="5">
    <mergeCell ref="B1:AC1"/>
    <mergeCell ref="O3:AB3"/>
    <mergeCell ref="A2:B2"/>
    <mergeCell ref="C3:D3"/>
    <mergeCell ref="I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391E-BDD2-4A53-AF71-3B3BCB3B6C48}">
  <dimension ref="A1:Z25"/>
  <sheetViews>
    <sheetView workbookViewId="0">
      <pane ySplit="4" topLeftCell="A5" activePane="bottomLeft" state="frozen"/>
      <selection pane="bottomLeft" activeCell="A7" sqref="A7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115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SUM(C14)</f>
        <v>2</v>
      </c>
      <c r="D2" s="1">
        <f t="shared" si="0"/>
        <v>0</v>
      </c>
      <c r="E2" s="1"/>
      <c r="F2" s="1"/>
      <c r="G2" s="84">
        <f>SUM(G14)</f>
        <v>2.3148148148148065E-4</v>
      </c>
      <c r="H2" s="91">
        <f t="shared" si="0"/>
        <v>1.6666666666666666E-2</v>
      </c>
      <c r="I2" s="1">
        <f t="shared" si="0"/>
        <v>1</v>
      </c>
      <c r="J2" s="1">
        <f t="shared" si="0"/>
        <v>0</v>
      </c>
      <c r="K2" s="1">
        <f t="shared" si="0"/>
        <v>1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2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1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1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3</v>
      </c>
      <c r="B5" s="9">
        <v>553</v>
      </c>
      <c r="C5" s="10" t="s">
        <v>122</v>
      </c>
      <c r="D5" s="36"/>
      <c r="E5" s="160">
        <v>0.59513888888888888</v>
      </c>
      <c r="F5" s="160">
        <v>0.59722222222222221</v>
      </c>
      <c r="G5" s="81">
        <f t="shared" ref="G5:G13" si="1">SUM(F5-E5)</f>
        <v>2.0833333333333259E-3</v>
      </c>
      <c r="H5" s="35">
        <v>53</v>
      </c>
      <c r="I5" s="34" t="s">
        <v>122</v>
      </c>
      <c r="J5" s="35"/>
      <c r="K5" s="35"/>
      <c r="L5" s="35"/>
      <c r="M5" s="35"/>
      <c r="N5" s="11"/>
      <c r="O5" s="10"/>
      <c r="P5" s="170"/>
      <c r="Q5" s="35" t="s">
        <v>122</v>
      </c>
      <c r="R5" s="35"/>
      <c r="S5" s="35"/>
      <c r="T5" s="35"/>
      <c r="U5" s="35"/>
      <c r="V5" s="35"/>
      <c r="W5" s="36"/>
      <c r="X5" s="36"/>
      <c r="Y5" s="11"/>
      <c r="Z5" s="164"/>
    </row>
    <row r="6" spans="1:26" ht="15.75" x14ac:dyDescent="0.25">
      <c r="A6" s="9">
        <v>4</v>
      </c>
      <c r="B6" s="9">
        <v>555</v>
      </c>
      <c r="C6" s="10" t="s">
        <v>122</v>
      </c>
      <c r="D6" s="36"/>
      <c r="E6" s="82"/>
      <c r="F6" s="82"/>
      <c r="G6" s="81">
        <f t="shared" si="1"/>
        <v>0</v>
      </c>
      <c r="H6" s="13"/>
      <c r="I6" s="38"/>
      <c r="J6" s="13"/>
      <c r="K6" s="13" t="s">
        <v>122</v>
      </c>
      <c r="L6" s="13"/>
      <c r="M6" s="13"/>
      <c r="N6" s="14"/>
      <c r="O6" s="12"/>
      <c r="P6" s="38"/>
      <c r="Q6" s="13" t="s">
        <v>122</v>
      </c>
      <c r="R6" s="13"/>
      <c r="S6" s="13"/>
      <c r="T6" s="13"/>
      <c r="U6" s="13" t="s">
        <v>122</v>
      </c>
      <c r="V6" s="13"/>
      <c r="W6" s="22"/>
      <c r="X6" s="22"/>
      <c r="Y6" s="14" t="s">
        <v>122</v>
      </c>
      <c r="Z6" s="15" t="s">
        <v>397</v>
      </c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13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64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13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13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13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64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13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13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6.5" thickBot="1" x14ac:dyDescent="0.3">
      <c r="A13" s="9"/>
      <c r="B13" s="9"/>
      <c r="C13" s="10"/>
      <c r="D13" s="36"/>
      <c r="E13" s="82"/>
      <c r="F13" s="82"/>
      <c r="G13" s="81">
        <f t="shared" si="1"/>
        <v>0</v>
      </c>
      <c r="H13" s="13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5"/>
    </row>
    <row r="14" spans="1:26" ht="16.5" thickBot="1" x14ac:dyDescent="0.3">
      <c r="A14" s="19">
        <f>COUNTA(A5:A13)</f>
        <v>2</v>
      </c>
      <c r="B14" s="19">
        <f>COUNTA(B5:B13)</f>
        <v>2</v>
      </c>
      <c r="C14" s="19">
        <f>COUNTA(C5:C13)</f>
        <v>2</v>
      </c>
      <c r="D14" s="19">
        <f>COUNTA(D5:D13)</f>
        <v>0</v>
      </c>
      <c r="E14" s="19"/>
      <c r="F14" s="19"/>
      <c r="G14" s="99">
        <f>AVERAGE(G5:G13)</f>
        <v>2.3148148148148065E-4</v>
      </c>
      <c r="H14" s="97">
        <f>COUNTA(H5:H13)/60</f>
        <v>1.6666666666666666E-2</v>
      </c>
      <c r="I14" s="19">
        <f t="shared" ref="I14:Y14" si="2">COUNTA(I5:I13)</f>
        <v>1</v>
      </c>
      <c r="J14" s="19">
        <f t="shared" si="2"/>
        <v>0</v>
      </c>
      <c r="K14" s="19">
        <f t="shared" si="2"/>
        <v>1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  <c r="P14" s="19">
        <f t="shared" si="2"/>
        <v>0</v>
      </c>
      <c r="Q14" s="19">
        <f t="shared" si="2"/>
        <v>2</v>
      </c>
      <c r="R14" s="19">
        <f t="shared" si="2"/>
        <v>0</v>
      </c>
      <c r="S14" s="19">
        <f t="shared" si="2"/>
        <v>0</v>
      </c>
      <c r="T14" s="19">
        <f t="shared" si="2"/>
        <v>0</v>
      </c>
      <c r="U14" s="19">
        <f t="shared" si="2"/>
        <v>1</v>
      </c>
      <c r="V14" s="19">
        <f t="shared" si="2"/>
        <v>0</v>
      </c>
      <c r="W14" s="19">
        <f t="shared" si="2"/>
        <v>0</v>
      </c>
      <c r="X14" s="19">
        <f t="shared" si="2"/>
        <v>0</v>
      </c>
      <c r="Y14" s="19">
        <f t="shared" si="2"/>
        <v>1</v>
      </c>
      <c r="Z14" s="19"/>
    </row>
    <row r="15" spans="1:26" x14ac:dyDescent="0.25">
      <c r="C15" s="20"/>
      <c r="D15" s="20"/>
      <c r="E15" s="20"/>
      <c r="F15" s="20"/>
      <c r="G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6" x14ac:dyDescent="0.25">
      <c r="C16" s="20"/>
      <c r="D16" s="20"/>
      <c r="E16" s="20"/>
      <c r="F16" s="20"/>
      <c r="G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3:25" x14ac:dyDescent="0.25">
      <c r="C17" s="20"/>
      <c r="D17" s="20"/>
      <c r="E17" s="20"/>
      <c r="F17" s="20"/>
      <c r="G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3:25" x14ac:dyDescent="0.25">
      <c r="C18" s="20"/>
      <c r="D18" s="20"/>
      <c r="E18" s="20"/>
      <c r="F18" s="20"/>
      <c r="G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3:25" x14ac:dyDescent="0.25">
      <c r="C19" s="20"/>
      <c r="D19" s="20"/>
      <c r="E19" s="20"/>
      <c r="F19" s="20"/>
      <c r="G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3:25" x14ac:dyDescent="0.25">
      <c r="C20" s="20"/>
      <c r="D20" s="20"/>
      <c r="E20" s="20"/>
      <c r="F20" s="20"/>
      <c r="G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3:25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3:25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3:25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3:25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3:25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10F1-4EB1-496A-AD6E-F97938CBFD27}">
  <dimension ref="A1:AC62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5" width="11.2851562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3" t="s">
        <v>116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SUM(C50)</f>
        <v>0</v>
      </c>
      <c r="D2" s="1">
        <f>SUM(D50)</f>
        <v>0</v>
      </c>
      <c r="E2" s="1"/>
      <c r="F2" s="1"/>
      <c r="G2" s="84">
        <f>SUM(G50)</f>
        <v>0</v>
      </c>
      <c r="H2" s="91">
        <f>SUM(H50)</f>
        <v>0</v>
      </c>
      <c r="I2" s="1">
        <f t="shared" ref="I2:AB2" si="0">SUM(I50)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68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0" t="s">
        <v>37</v>
      </c>
      <c r="AA4" s="30" t="s">
        <v>67</v>
      </c>
      <c r="AB4" s="28" t="s">
        <v>21</v>
      </c>
      <c r="AC4" s="62" t="s">
        <v>22</v>
      </c>
    </row>
    <row r="5" spans="1:29" ht="15.75" x14ac:dyDescent="0.25">
      <c r="A5" s="37"/>
      <c r="B5" s="159"/>
      <c r="C5" s="38"/>
      <c r="D5" s="14"/>
      <c r="E5" s="81"/>
      <c r="F5" s="81"/>
      <c r="G5" s="81">
        <f t="shared" ref="G5:G49" si="1">SUM(F5-E5)</f>
        <v>0</v>
      </c>
      <c r="H5" s="37"/>
      <c r="I5" s="12"/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37"/>
      <c r="C6" s="38"/>
      <c r="D6" s="14"/>
      <c r="E6" s="81"/>
      <c r="F6" s="81"/>
      <c r="G6" s="81">
        <f t="shared" si="1"/>
        <v>0</v>
      </c>
      <c r="H6" s="37"/>
      <c r="I6" s="12"/>
      <c r="J6" s="13"/>
      <c r="K6" s="13"/>
      <c r="L6" s="13"/>
      <c r="M6" s="13"/>
      <c r="N6" s="13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37"/>
      <c r="C7" s="38"/>
      <c r="D7" s="14"/>
      <c r="E7" s="81"/>
      <c r="F7" s="81"/>
      <c r="G7" s="81">
        <f t="shared" si="1"/>
        <v>0</v>
      </c>
      <c r="H7" s="37"/>
      <c r="I7" s="12"/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37"/>
      <c r="C8" s="38"/>
      <c r="D8" s="14"/>
      <c r="E8" s="81"/>
      <c r="F8" s="81"/>
      <c r="G8" s="81">
        <f t="shared" si="1"/>
        <v>0</v>
      </c>
      <c r="H8" s="37"/>
      <c r="I8" s="12"/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37"/>
      <c r="C9" s="38"/>
      <c r="D9" s="14"/>
      <c r="E9" s="81"/>
      <c r="F9" s="81"/>
      <c r="G9" s="81">
        <f t="shared" si="1"/>
        <v>0</v>
      </c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>
        <f t="shared" si="1"/>
        <v>0</v>
      </c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>
        <f t="shared" si="1"/>
        <v>0</v>
      </c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81"/>
      <c r="G12" s="81">
        <f t="shared" si="1"/>
        <v>0</v>
      </c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>
        <f t="shared" si="1"/>
        <v>0</v>
      </c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37"/>
      <c r="C14" s="38"/>
      <c r="D14" s="14"/>
      <c r="E14" s="81"/>
      <c r="F14" s="81"/>
      <c r="G14" s="81">
        <f t="shared" si="1"/>
        <v>0</v>
      </c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>
        <f t="shared" si="1"/>
        <v>0</v>
      </c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>
        <f t="shared" si="1"/>
        <v>0</v>
      </c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>
        <f t="shared" si="1"/>
        <v>0</v>
      </c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37"/>
      <c r="C18" s="38"/>
      <c r="D18" s="14"/>
      <c r="E18" s="81"/>
      <c r="F18" s="81"/>
      <c r="G18" s="81">
        <f t="shared" si="1"/>
        <v>0</v>
      </c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>
        <f t="shared" si="1"/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>
        <f t="shared" si="1"/>
        <v>0</v>
      </c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>
        <f t="shared" si="1"/>
        <v>0</v>
      </c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>
        <f t="shared" si="1"/>
        <v>0</v>
      </c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>
        <f t="shared" si="1"/>
        <v>0</v>
      </c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>
        <f t="shared" si="1"/>
        <v>0</v>
      </c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>
        <f t="shared" si="1"/>
        <v>0</v>
      </c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>
        <f t="shared" si="1"/>
        <v>0</v>
      </c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>
        <f t="shared" si="1"/>
        <v>0</v>
      </c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>
        <f t="shared" si="1"/>
        <v>0</v>
      </c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si="1"/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1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1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1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1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1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1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1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1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1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/>
      <c r="B39" s="37"/>
      <c r="C39" s="38"/>
      <c r="D39" s="14"/>
      <c r="E39" s="81"/>
      <c r="F39" s="81"/>
      <c r="G39" s="81">
        <f t="shared" si="1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/>
      <c r="B40" s="37"/>
      <c r="C40" s="38"/>
      <c r="D40" s="14"/>
      <c r="E40" s="81"/>
      <c r="F40" s="81"/>
      <c r="G40" s="81">
        <f t="shared" si="1"/>
        <v>0</v>
      </c>
      <c r="H40" s="37"/>
      <c r="I40" s="12"/>
      <c r="J40" s="13"/>
      <c r="K40" s="13"/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44"/>
    </row>
    <row r="41" spans="1:29" ht="15.75" x14ac:dyDescent="0.25">
      <c r="A41" s="37"/>
      <c r="B41" s="37"/>
      <c r="C41" s="38"/>
      <c r="D41" s="14"/>
      <c r="E41" s="81"/>
      <c r="F41" s="81"/>
      <c r="G41" s="81">
        <f t="shared" si="1"/>
        <v>0</v>
      </c>
      <c r="H41" s="37"/>
      <c r="I41" s="12"/>
      <c r="J41" s="13"/>
      <c r="K41" s="13"/>
      <c r="L41" s="13"/>
      <c r="M41" s="13"/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/>
      <c r="B42" s="37"/>
      <c r="C42" s="38"/>
      <c r="D42" s="14"/>
      <c r="E42" s="81"/>
      <c r="F42" s="81"/>
      <c r="G42" s="81">
        <f t="shared" si="1"/>
        <v>0</v>
      </c>
      <c r="H42" s="37"/>
      <c r="I42" s="12"/>
      <c r="J42" s="13"/>
      <c r="K42" s="13"/>
      <c r="L42" s="13"/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44"/>
    </row>
    <row r="43" spans="1:29" ht="15.75" x14ac:dyDescent="0.25">
      <c r="A43" s="37"/>
      <c r="B43" s="37"/>
      <c r="C43" s="38"/>
      <c r="D43" s="14"/>
      <c r="E43" s="81"/>
      <c r="F43" s="81"/>
      <c r="G43" s="81">
        <f t="shared" si="1"/>
        <v>0</v>
      </c>
      <c r="H43" s="37"/>
      <c r="I43" s="12"/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/>
      <c r="B44" s="37"/>
      <c r="C44" s="38"/>
      <c r="D44" s="14"/>
      <c r="E44" s="81"/>
      <c r="F44" s="81"/>
      <c r="G44" s="81">
        <f t="shared" si="1"/>
        <v>0</v>
      </c>
      <c r="H44" s="37"/>
      <c r="I44" s="12"/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/>
      <c r="B45" s="37"/>
      <c r="C45" s="38"/>
      <c r="D45" s="14"/>
      <c r="E45" s="81"/>
      <c r="F45" s="81"/>
      <c r="G45" s="81">
        <f t="shared" si="1"/>
        <v>0</v>
      </c>
      <c r="H45" s="37"/>
      <c r="I45" s="12"/>
      <c r="J45" s="13"/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44"/>
    </row>
    <row r="46" spans="1:29" ht="15.75" x14ac:dyDescent="0.25">
      <c r="A46" s="37"/>
      <c r="B46" s="37"/>
      <c r="C46" s="38"/>
      <c r="D46" s="14"/>
      <c r="E46" s="81"/>
      <c r="F46" s="81"/>
      <c r="G46" s="81">
        <f t="shared" si="1"/>
        <v>0</v>
      </c>
      <c r="H46" s="37"/>
      <c r="I46" s="12"/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37"/>
      <c r="B47" s="37"/>
      <c r="C47" s="38"/>
      <c r="D47" s="14"/>
      <c r="E47" s="81"/>
      <c r="F47" s="81"/>
      <c r="G47" s="81">
        <f t="shared" si="1"/>
        <v>0</v>
      </c>
      <c r="H47" s="37"/>
      <c r="I47" s="12"/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/>
      <c r="B48" s="37"/>
      <c r="C48" s="38"/>
      <c r="D48" s="14"/>
      <c r="E48" s="81"/>
      <c r="F48" s="81"/>
      <c r="G48" s="81">
        <f t="shared" si="1"/>
        <v>0</v>
      </c>
      <c r="H48" s="37"/>
      <c r="I48" s="12"/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44"/>
    </row>
    <row r="49" spans="1:29" ht="16.5" thickBot="1" x14ac:dyDescent="0.3">
      <c r="A49" s="37"/>
      <c r="B49" s="37"/>
      <c r="C49" s="38"/>
      <c r="D49" s="14"/>
      <c r="E49" s="81"/>
      <c r="F49" s="81"/>
      <c r="G49" s="81">
        <f t="shared" si="1"/>
        <v>0</v>
      </c>
      <c r="H49" s="37"/>
      <c r="I49" s="12"/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65"/>
    </row>
    <row r="50" spans="1:29" ht="16.5" thickBot="1" x14ac:dyDescent="0.3">
      <c r="A50" s="39">
        <f>COUNTA(A5:A49)</f>
        <v>0</v>
      </c>
      <c r="B50" s="39">
        <f>COUNTA(B5:B49)</f>
        <v>0</v>
      </c>
      <c r="C50" s="39">
        <f>COUNTA(C5:C49)</f>
        <v>0</v>
      </c>
      <c r="D50" s="39">
        <f>COUNTA(D5:D49)</f>
        <v>0</v>
      </c>
      <c r="E50" s="39"/>
      <c r="F50" s="39"/>
      <c r="G50" s="83">
        <f>AVERAGE(G5:G49)</f>
        <v>0</v>
      </c>
      <c r="H50" s="98">
        <f>SUM(H5:H49)/60</f>
        <v>0</v>
      </c>
      <c r="I50" s="39">
        <f t="shared" ref="I50:AB50" si="2">COUNTA(I5:I49)</f>
        <v>0</v>
      </c>
      <c r="J50" s="39">
        <f t="shared" si="2"/>
        <v>0</v>
      </c>
      <c r="K50" s="39">
        <f t="shared" si="2"/>
        <v>0</v>
      </c>
      <c r="L50" s="39">
        <f t="shared" si="2"/>
        <v>0</v>
      </c>
      <c r="M50" s="39">
        <f t="shared" si="2"/>
        <v>0</v>
      </c>
      <c r="N50" s="39">
        <f t="shared" si="2"/>
        <v>0</v>
      </c>
      <c r="O50" s="39">
        <f t="shared" si="2"/>
        <v>0</v>
      </c>
      <c r="P50" s="39">
        <f t="shared" si="2"/>
        <v>0</v>
      </c>
      <c r="Q50" s="39">
        <f t="shared" si="2"/>
        <v>0</v>
      </c>
      <c r="R50" s="39">
        <f t="shared" si="2"/>
        <v>0</v>
      </c>
      <c r="S50" s="39">
        <f t="shared" si="2"/>
        <v>0</v>
      </c>
      <c r="T50" s="39">
        <f t="shared" si="2"/>
        <v>0</v>
      </c>
      <c r="U50" s="39">
        <f t="shared" si="2"/>
        <v>0</v>
      </c>
      <c r="V50" s="39">
        <f t="shared" si="2"/>
        <v>0</v>
      </c>
      <c r="W50" s="39">
        <f t="shared" si="2"/>
        <v>0</v>
      </c>
      <c r="X50" s="39">
        <f t="shared" si="2"/>
        <v>0</v>
      </c>
      <c r="Y50" s="39">
        <f t="shared" si="2"/>
        <v>0</v>
      </c>
      <c r="Z50" s="39">
        <f t="shared" si="2"/>
        <v>0</v>
      </c>
      <c r="AA50" s="39">
        <f t="shared" si="2"/>
        <v>0</v>
      </c>
      <c r="AB50" s="39">
        <f t="shared" si="2"/>
        <v>0</v>
      </c>
      <c r="AC50" s="40"/>
    </row>
    <row r="51" spans="1:29" x14ac:dyDescent="0.25">
      <c r="A51" s="41"/>
      <c r="C51" s="20"/>
      <c r="D51" s="20"/>
      <c r="E51" s="20"/>
      <c r="F51" s="20"/>
      <c r="G51" s="20"/>
    </row>
    <row r="52" spans="1:29" ht="18.75" x14ac:dyDescent="0.3">
      <c r="C52" s="20"/>
      <c r="D52" s="20"/>
      <c r="E52" s="20"/>
      <c r="F52" s="20"/>
      <c r="G52" s="20"/>
      <c r="I52" s="124">
        <f>SUM(I50:N50)</f>
        <v>0</v>
      </c>
    </row>
    <row r="53" spans="1:29" x14ac:dyDescent="0.25">
      <c r="C53" s="20"/>
      <c r="D53" s="20"/>
      <c r="E53" s="20"/>
      <c r="F53" s="20"/>
      <c r="G53" s="20"/>
    </row>
    <row r="54" spans="1:29" x14ac:dyDescent="0.25">
      <c r="C54" s="20"/>
      <c r="D54" s="20"/>
      <c r="E54" s="20"/>
      <c r="F54" s="20"/>
      <c r="G54" s="20"/>
    </row>
    <row r="55" spans="1:29" x14ac:dyDescent="0.25">
      <c r="C55" s="20"/>
      <c r="D55" s="20"/>
      <c r="E55" s="20"/>
      <c r="F55" s="20"/>
      <c r="G55" s="20"/>
    </row>
    <row r="56" spans="1:29" x14ac:dyDescent="0.25">
      <c r="C56" s="20"/>
      <c r="D56" s="20"/>
      <c r="E56" s="20"/>
      <c r="F56" s="20"/>
      <c r="G56" s="20"/>
    </row>
    <row r="57" spans="1:29" x14ac:dyDescent="0.25">
      <c r="C57" s="20"/>
      <c r="D57" s="20"/>
      <c r="E57" s="20"/>
      <c r="F57" s="20"/>
      <c r="G57" s="20"/>
    </row>
    <row r="58" spans="1:29" x14ac:dyDescent="0.25">
      <c r="C58" s="20"/>
      <c r="D58" s="20"/>
      <c r="E58" s="20"/>
      <c r="F58" s="20"/>
      <c r="G58" s="20"/>
    </row>
    <row r="59" spans="1:29" x14ac:dyDescent="0.25">
      <c r="C59" s="20"/>
      <c r="D59" s="20"/>
      <c r="E59" s="20"/>
      <c r="F59" s="20"/>
      <c r="G59" s="20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6AB3-7EBB-41D8-9007-ABAA2776E1F7}">
  <sheetPr>
    <pageSetUpPr fitToPage="1"/>
  </sheetPr>
  <dimension ref="A1:AA25"/>
  <sheetViews>
    <sheetView workbookViewId="0">
      <pane ySplit="4" topLeftCell="A5" activePane="bottomLeft" state="frozen"/>
      <selection pane="bottomLeft" activeCell="W9" sqref="W9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5" width="12" customWidth="1"/>
    <col min="16" max="16" width="6.85546875" customWidth="1"/>
    <col min="17" max="17" width="10.5703125" customWidth="1"/>
    <col min="21" max="21" width="12.85546875" customWidth="1"/>
    <col min="22" max="23" width="12.7109375" customWidth="1"/>
    <col min="24" max="24" width="7.5703125" customWidth="1"/>
    <col min="25" max="25" width="9" customWidth="1"/>
    <col min="27" max="27" width="48.28515625" customWidth="1"/>
  </cols>
  <sheetData>
    <row r="1" spans="1:27" ht="23.25" x14ac:dyDescent="0.35">
      <c r="A1" s="223" t="s">
        <v>99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24" thickBot="1" x14ac:dyDescent="0.4">
      <c r="A2" s="242" t="s">
        <v>59</v>
      </c>
      <c r="B2" s="242"/>
      <c r="C2" s="1">
        <f>SUM(C14)</f>
        <v>9</v>
      </c>
      <c r="D2" s="1">
        <f>SUM(D14)</f>
        <v>0</v>
      </c>
      <c r="E2" s="1"/>
      <c r="F2" s="1"/>
      <c r="G2" s="84">
        <f>SUM(G14)</f>
        <v>3.2118055555555511E-3</v>
      </c>
      <c r="H2" s="91">
        <f>SUM(H14)</f>
        <v>2.8666666666666667</v>
      </c>
      <c r="I2" s="1">
        <f>SUM(I14)</f>
        <v>3</v>
      </c>
      <c r="J2" s="1">
        <f>SUM(J14)</f>
        <v>0</v>
      </c>
      <c r="K2" s="1">
        <f>SUM(K14)</f>
        <v>0</v>
      </c>
      <c r="L2" s="1">
        <f t="shared" ref="L2:Z2" si="0">SUM(L14)</f>
        <v>1</v>
      </c>
      <c r="M2" s="1">
        <f t="shared" si="0"/>
        <v>0</v>
      </c>
      <c r="N2" s="1">
        <f t="shared" si="0"/>
        <v>2</v>
      </c>
      <c r="O2" s="1">
        <f t="shared" si="0"/>
        <v>3</v>
      </c>
      <c r="P2" s="1">
        <f t="shared" si="0"/>
        <v>1</v>
      </c>
      <c r="Q2" s="1">
        <f t="shared" si="0"/>
        <v>0</v>
      </c>
      <c r="R2" s="1">
        <f t="shared" si="0"/>
        <v>2</v>
      </c>
      <c r="S2" s="1">
        <f t="shared" si="0"/>
        <v>0</v>
      </c>
      <c r="T2" s="1">
        <f t="shared" si="0"/>
        <v>1</v>
      </c>
      <c r="U2" s="1">
        <f t="shared" si="0"/>
        <v>2</v>
      </c>
      <c r="V2" s="1">
        <f t="shared" si="0"/>
        <v>5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/>
    </row>
    <row r="3" spans="1:27" ht="18.75" thickBot="1" x14ac:dyDescent="0.3">
      <c r="A3" s="2"/>
      <c r="B3" s="2"/>
      <c r="C3" s="234" t="s">
        <v>0</v>
      </c>
      <c r="D3" s="235"/>
      <c r="E3" s="65"/>
      <c r="F3" s="105"/>
      <c r="G3" s="67"/>
      <c r="H3" s="44"/>
      <c r="I3" s="236" t="s">
        <v>1</v>
      </c>
      <c r="J3" s="237"/>
      <c r="K3" s="237"/>
      <c r="L3" s="237"/>
      <c r="M3" s="237"/>
      <c r="N3" s="237"/>
      <c r="O3" s="238"/>
      <c r="P3" s="239" t="s">
        <v>2</v>
      </c>
      <c r="Q3" s="240"/>
      <c r="R3" s="240"/>
      <c r="S3" s="240"/>
      <c r="T3" s="240"/>
      <c r="U3" s="240"/>
      <c r="V3" s="240"/>
      <c r="W3" s="240"/>
      <c r="X3" s="240"/>
      <c r="Y3" s="240"/>
      <c r="Z3" s="241"/>
      <c r="AA3" s="4"/>
    </row>
    <row r="4" spans="1:27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180" t="s">
        <v>63</v>
      </c>
      <c r="F4" s="21" t="s">
        <v>64</v>
      </c>
      <c r="G4" s="68" t="s">
        <v>65</v>
      </c>
      <c r="H4" s="21" t="s">
        <v>7</v>
      </c>
      <c r="I4" s="78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69" t="s">
        <v>13</v>
      </c>
      <c r="O4" s="71" t="s">
        <v>14</v>
      </c>
      <c r="P4" s="6" t="s">
        <v>15</v>
      </c>
      <c r="Q4" s="90" t="s">
        <v>71</v>
      </c>
      <c r="R4" s="69" t="s">
        <v>16</v>
      </c>
      <c r="S4" s="72" t="s">
        <v>17</v>
      </c>
      <c r="T4" s="70" t="s">
        <v>18</v>
      </c>
      <c r="U4" s="70" t="s">
        <v>19</v>
      </c>
      <c r="V4" s="70" t="s">
        <v>20</v>
      </c>
      <c r="W4" s="70" t="s">
        <v>26</v>
      </c>
      <c r="X4" s="72" t="s">
        <v>24</v>
      </c>
      <c r="Y4" s="72" t="s">
        <v>25</v>
      </c>
      <c r="Z4" s="86" t="s">
        <v>21</v>
      </c>
      <c r="AA4" s="62" t="s">
        <v>22</v>
      </c>
    </row>
    <row r="5" spans="1:27" ht="15.75" x14ac:dyDescent="0.25">
      <c r="A5" s="146">
        <v>1</v>
      </c>
      <c r="B5" s="146">
        <v>3</v>
      </c>
      <c r="C5" s="137" t="s">
        <v>122</v>
      </c>
      <c r="D5" s="133"/>
      <c r="E5" s="181">
        <v>0.49444444444444446</v>
      </c>
      <c r="F5" s="177">
        <v>0.50486111111111109</v>
      </c>
      <c r="G5" s="81">
        <f t="shared" ref="G5:G13" si="1">SUM(F5-E5)</f>
        <v>1.041666666666663E-2</v>
      </c>
      <c r="H5" s="136">
        <v>36</v>
      </c>
      <c r="I5" s="147" t="s">
        <v>122</v>
      </c>
      <c r="J5" s="148"/>
      <c r="K5" s="148"/>
      <c r="L5" s="149"/>
      <c r="M5" s="148"/>
      <c r="N5" s="148"/>
      <c r="O5" s="148"/>
      <c r="P5" s="150"/>
      <c r="Q5" s="151"/>
      <c r="R5" s="148"/>
      <c r="S5" s="148"/>
      <c r="T5" s="148"/>
      <c r="U5" s="148" t="s">
        <v>122</v>
      </c>
      <c r="V5" s="148"/>
      <c r="W5" s="149"/>
      <c r="X5" s="149"/>
      <c r="Y5" s="149"/>
      <c r="Z5" s="152"/>
      <c r="AA5" s="153"/>
    </row>
    <row r="6" spans="1:27" ht="18" x14ac:dyDescent="0.25">
      <c r="A6" s="37">
        <v>4</v>
      </c>
      <c r="B6" s="37">
        <v>11</v>
      </c>
      <c r="C6" s="12" t="s">
        <v>122</v>
      </c>
      <c r="D6" s="14"/>
      <c r="E6" s="182">
        <v>0.72569444444444453</v>
      </c>
      <c r="F6" s="154"/>
      <c r="G6" s="81">
        <v>0</v>
      </c>
      <c r="H6" s="37"/>
      <c r="I6" s="38" t="s">
        <v>122</v>
      </c>
      <c r="J6" s="35"/>
      <c r="K6" s="35"/>
      <c r="L6" s="140"/>
      <c r="M6" s="35"/>
      <c r="N6" s="35"/>
      <c r="O6" s="155"/>
      <c r="P6" s="10"/>
      <c r="Q6" s="34"/>
      <c r="R6" s="35"/>
      <c r="S6" s="156"/>
      <c r="T6" s="140"/>
      <c r="U6" s="140"/>
      <c r="V6" s="140" t="s">
        <v>122</v>
      </c>
      <c r="W6" s="140"/>
      <c r="X6" s="156"/>
      <c r="Y6" s="156"/>
      <c r="Z6" s="36"/>
      <c r="AA6" s="198" t="s">
        <v>131</v>
      </c>
    </row>
    <row r="7" spans="1:27" ht="15.75" x14ac:dyDescent="0.25">
      <c r="A7" s="37">
        <v>6</v>
      </c>
      <c r="B7" s="37">
        <v>14</v>
      </c>
      <c r="C7" s="12" t="s">
        <v>122</v>
      </c>
      <c r="D7" s="14"/>
      <c r="E7" s="182">
        <v>0.4055555555555555</v>
      </c>
      <c r="F7" s="154">
        <v>0.41597222222222219</v>
      </c>
      <c r="G7" s="81">
        <f t="shared" si="1"/>
        <v>1.0416666666666685E-2</v>
      </c>
      <c r="H7" s="37">
        <v>78</v>
      </c>
      <c r="I7" s="38"/>
      <c r="J7" s="35"/>
      <c r="K7" s="35"/>
      <c r="L7" s="35"/>
      <c r="M7" s="35"/>
      <c r="N7" s="35" t="s">
        <v>122</v>
      </c>
      <c r="O7" s="11"/>
      <c r="P7" s="10"/>
      <c r="Q7" s="34"/>
      <c r="R7" s="35" t="s">
        <v>122</v>
      </c>
      <c r="S7" s="35"/>
      <c r="T7" s="35"/>
      <c r="U7" s="35"/>
      <c r="V7" s="35"/>
      <c r="W7" s="35"/>
      <c r="X7" s="36"/>
      <c r="Y7" s="36"/>
      <c r="Z7" s="36"/>
      <c r="AA7" s="157" t="s">
        <v>133</v>
      </c>
    </row>
    <row r="8" spans="1:27" ht="15.75" x14ac:dyDescent="0.25">
      <c r="A8" s="9">
        <v>8</v>
      </c>
      <c r="B8" s="9">
        <v>20</v>
      </c>
      <c r="C8" s="10" t="s">
        <v>122</v>
      </c>
      <c r="D8" s="11"/>
      <c r="E8" s="182">
        <v>0.59652777777777777</v>
      </c>
      <c r="F8" s="154">
        <v>0.6</v>
      </c>
      <c r="G8" s="81">
        <f t="shared" si="1"/>
        <v>3.4722222222222099E-3</v>
      </c>
      <c r="H8" s="37">
        <v>13</v>
      </c>
      <c r="I8" s="38" t="s">
        <v>122</v>
      </c>
      <c r="J8" s="13"/>
      <c r="K8" s="13"/>
      <c r="L8" s="13"/>
      <c r="M8" s="13"/>
      <c r="N8" s="13"/>
      <c r="O8" s="14"/>
      <c r="P8" s="12"/>
      <c r="Q8" s="38"/>
      <c r="R8" s="13"/>
      <c r="S8" s="13"/>
      <c r="T8" s="13"/>
      <c r="U8" s="13" t="s">
        <v>122</v>
      </c>
      <c r="V8" s="13"/>
      <c r="W8" s="13"/>
      <c r="X8" s="22"/>
      <c r="Y8" s="22"/>
      <c r="Z8" s="22"/>
      <c r="AA8" s="157"/>
    </row>
    <row r="9" spans="1:27" ht="15.75" x14ac:dyDescent="0.25">
      <c r="A9" s="37">
        <v>9</v>
      </c>
      <c r="B9" s="37">
        <v>24</v>
      </c>
      <c r="C9" s="12" t="s">
        <v>122</v>
      </c>
      <c r="D9" s="14"/>
      <c r="E9" s="182">
        <v>0.56874999999999998</v>
      </c>
      <c r="F9" s="154"/>
      <c r="G9" s="81">
        <v>0</v>
      </c>
      <c r="H9" s="37"/>
      <c r="I9" s="38"/>
      <c r="J9" s="13"/>
      <c r="K9" s="13"/>
      <c r="L9" s="13"/>
      <c r="M9" s="13"/>
      <c r="N9" s="13"/>
      <c r="O9" s="14" t="s">
        <v>122</v>
      </c>
      <c r="P9" s="12"/>
      <c r="Q9" s="38"/>
      <c r="R9" s="13"/>
      <c r="S9" s="13"/>
      <c r="T9" s="13"/>
      <c r="U9" s="13"/>
      <c r="V9" s="13" t="s">
        <v>122</v>
      </c>
      <c r="W9" s="13"/>
      <c r="X9" s="22"/>
      <c r="Y9" s="22"/>
      <c r="Z9" s="22"/>
      <c r="AA9" s="157" t="s">
        <v>137</v>
      </c>
    </row>
    <row r="10" spans="1:27" ht="15.75" x14ac:dyDescent="0.25">
      <c r="A10" s="9">
        <v>13</v>
      </c>
      <c r="B10" s="9">
        <v>34</v>
      </c>
      <c r="C10" s="10" t="s">
        <v>122</v>
      </c>
      <c r="D10" s="11"/>
      <c r="E10" s="182">
        <v>0.75</v>
      </c>
      <c r="F10" s="154"/>
      <c r="G10" s="81">
        <v>0</v>
      </c>
      <c r="H10" s="37"/>
      <c r="I10" s="38"/>
      <c r="J10" s="13"/>
      <c r="K10" s="13"/>
      <c r="L10" s="13" t="s">
        <v>122</v>
      </c>
      <c r="M10" s="13"/>
      <c r="N10" s="13"/>
      <c r="O10" s="14"/>
      <c r="P10" s="12"/>
      <c r="Q10" s="38"/>
      <c r="R10" s="13"/>
      <c r="S10" s="13"/>
      <c r="T10" s="13" t="s">
        <v>122</v>
      </c>
      <c r="U10" s="13"/>
      <c r="V10" s="13" t="s">
        <v>122</v>
      </c>
      <c r="W10" s="13"/>
      <c r="X10" s="22"/>
      <c r="Y10" s="22"/>
      <c r="Z10" s="22"/>
      <c r="AA10" s="157"/>
    </row>
    <row r="11" spans="1:27" ht="15.75" x14ac:dyDescent="0.25">
      <c r="A11" s="9">
        <v>17</v>
      </c>
      <c r="B11" s="9">
        <v>42</v>
      </c>
      <c r="C11" s="10" t="s">
        <v>122</v>
      </c>
      <c r="D11" s="11"/>
      <c r="E11" s="182">
        <v>0.59375</v>
      </c>
      <c r="F11" s="154"/>
      <c r="G11" s="81">
        <v>0</v>
      </c>
      <c r="H11" s="37"/>
      <c r="I11" s="38"/>
      <c r="J11" s="13"/>
      <c r="K11" s="13"/>
      <c r="L11" s="13"/>
      <c r="M11" s="13"/>
      <c r="N11" s="13"/>
      <c r="O11" s="14" t="s">
        <v>122</v>
      </c>
      <c r="P11" s="12"/>
      <c r="Q11" s="38"/>
      <c r="R11" s="13"/>
      <c r="S11" s="13"/>
      <c r="T11" s="13"/>
      <c r="U11" s="13"/>
      <c r="V11" s="13" t="s">
        <v>122</v>
      </c>
      <c r="W11" s="13"/>
      <c r="X11" s="22"/>
      <c r="Y11" s="22"/>
      <c r="Z11" s="22"/>
      <c r="AA11" s="157" t="s">
        <v>145</v>
      </c>
    </row>
    <row r="12" spans="1:27" ht="15.75" x14ac:dyDescent="0.25">
      <c r="A12" s="9">
        <v>25</v>
      </c>
      <c r="B12" s="9">
        <v>55</v>
      </c>
      <c r="C12" s="10" t="s">
        <v>122</v>
      </c>
      <c r="D12" s="11"/>
      <c r="E12" s="182">
        <v>0.31805555555555554</v>
      </c>
      <c r="F12" s="154"/>
      <c r="G12" s="81">
        <v>0</v>
      </c>
      <c r="H12" s="37"/>
      <c r="I12" s="38"/>
      <c r="J12" s="13"/>
      <c r="K12" s="13"/>
      <c r="L12" s="13"/>
      <c r="M12" s="13"/>
      <c r="N12" s="13"/>
      <c r="O12" s="14" t="s">
        <v>122</v>
      </c>
      <c r="P12" s="12"/>
      <c r="Q12" s="38"/>
      <c r="R12" s="13" t="s">
        <v>122</v>
      </c>
      <c r="S12" s="13"/>
      <c r="T12" s="13"/>
      <c r="U12" s="13"/>
      <c r="V12" s="13" t="s">
        <v>122</v>
      </c>
      <c r="W12" s="13"/>
      <c r="X12" s="22"/>
      <c r="Y12" s="22"/>
      <c r="Z12" s="22"/>
      <c r="AA12" s="157" t="s">
        <v>145</v>
      </c>
    </row>
    <row r="13" spans="1:27" ht="16.5" thickBot="1" x14ac:dyDescent="0.3">
      <c r="A13" s="9">
        <v>30</v>
      </c>
      <c r="B13" s="9">
        <v>68</v>
      </c>
      <c r="C13" s="10" t="s">
        <v>122</v>
      </c>
      <c r="D13" s="11"/>
      <c r="E13" s="182">
        <v>0.44513888888888892</v>
      </c>
      <c r="F13" s="154">
        <v>0.45694444444444443</v>
      </c>
      <c r="G13" s="81">
        <f t="shared" si="1"/>
        <v>1.1805555555555514E-2</v>
      </c>
      <c r="H13" s="37">
        <v>45</v>
      </c>
      <c r="I13" s="38"/>
      <c r="J13" s="13"/>
      <c r="K13" s="13"/>
      <c r="L13" s="13"/>
      <c r="M13" s="13"/>
      <c r="N13" s="13" t="s">
        <v>122</v>
      </c>
      <c r="O13" s="14"/>
      <c r="P13" s="12" t="s">
        <v>122</v>
      </c>
      <c r="Q13" s="38"/>
      <c r="R13" s="13"/>
      <c r="S13" s="13"/>
      <c r="T13" s="13"/>
      <c r="U13" s="13"/>
      <c r="V13" s="13"/>
      <c r="W13" s="13"/>
      <c r="X13" s="22"/>
      <c r="Y13" s="22"/>
      <c r="Z13" s="22"/>
      <c r="AA13" s="157" t="s">
        <v>160</v>
      </c>
    </row>
    <row r="14" spans="1:27" ht="16.5" thickBot="1" x14ac:dyDescent="0.3">
      <c r="A14" s="19">
        <f>COUNTA(A5:A13)</f>
        <v>9</v>
      </c>
      <c r="B14" s="19">
        <f>COUNTA(B5:B13)</f>
        <v>9</v>
      </c>
      <c r="C14" s="19">
        <f>COUNTA(C5:C13)</f>
        <v>9</v>
      </c>
      <c r="D14" s="19">
        <f>COUNTA(D5:D13)</f>
        <v>0</v>
      </c>
      <c r="E14" s="19"/>
      <c r="F14" s="183"/>
      <c r="G14" s="87">
        <f>AVERAGE(G6:G13)</f>
        <v>3.2118055555555511E-3</v>
      </c>
      <c r="H14" s="99">
        <f>SUM(H5:H13)/60</f>
        <v>2.8666666666666667</v>
      </c>
      <c r="I14" s="46">
        <f t="shared" ref="I14:Z14" si="2">COUNTA(I5:I13)</f>
        <v>3</v>
      </c>
      <c r="J14" s="46">
        <f t="shared" si="2"/>
        <v>0</v>
      </c>
      <c r="K14" s="46">
        <f t="shared" si="2"/>
        <v>0</v>
      </c>
      <c r="L14" s="46">
        <f t="shared" si="2"/>
        <v>1</v>
      </c>
      <c r="M14" s="46">
        <f t="shared" si="2"/>
        <v>0</v>
      </c>
      <c r="N14" s="46">
        <f t="shared" si="2"/>
        <v>2</v>
      </c>
      <c r="O14" s="46">
        <f t="shared" si="2"/>
        <v>3</v>
      </c>
      <c r="P14" s="46">
        <f t="shared" si="2"/>
        <v>1</v>
      </c>
      <c r="Q14" s="46">
        <f t="shared" si="2"/>
        <v>0</v>
      </c>
      <c r="R14" s="46">
        <f t="shared" si="2"/>
        <v>2</v>
      </c>
      <c r="S14" s="46">
        <f t="shared" si="2"/>
        <v>0</v>
      </c>
      <c r="T14" s="46">
        <f t="shared" si="2"/>
        <v>1</v>
      </c>
      <c r="U14" s="46">
        <f t="shared" si="2"/>
        <v>2</v>
      </c>
      <c r="V14" s="46">
        <f t="shared" si="2"/>
        <v>5</v>
      </c>
      <c r="W14" s="46">
        <f t="shared" si="2"/>
        <v>0</v>
      </c>
      <c r="X14" s="46">
        <f t="shared" si="2"/>
        <v>0</v>
      </c>
      <c r="Y14" s="46">
        <f t="shared" si="2"/>
        <v>0</v>
      </c>
      <c r="Z14" s="46">
        <f t="shared" si="2"/>
        <v>0</v>
      </c>
      <c r="AA14" s="19"/>
    </row>
    <row r="15" spans="1:27" x14ac:dyDescent="0.25">
      <c r="C15" s="20"/>
      <c r="D15" s="20"/>
      <c r="E15" s="20"/>
      <c r="F15" s="20"/>
      <c r="G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ht="18.75" x14ac:dyDescent="0.3">
      <c r="C16" s="20"/>
      <c r="D16" s="20"/>
      <c r="E16" s="20"/>
      <c r="F16" s="20"/>
      <c r="G16" s="20"/>
      <c r="I16" s="233">
        <f>SUM(I14:O14)</f>
        <v>9</v>
      </c>
      <c r="J16" s="233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3:26" x14ac:dyDescent="0.25">
      <c r="C17" s="20"/>
      <c r="D17" s="20"/>
      <c r="E17" s="20"/>
      <c r="F17" s="20"/>
      <c r="G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6" x14ac:dyDescent="0.25">
      <c r="C18" s="20"/>
      <c r="D18" s="20"/>
      <c r="E18" s="20"/>
      <c r="F18" s="20"/>
      <c r="G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6" x14ac:dyDescent="0.25">
      <c r="C19" s="20"/>
      <c r="D19" s="20"/>
      <c r="E19" s="20"/>
      <c r="F19" s="20"/>
      <c r="G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6" x14ac:dyDescent="0.25">
      <c r="C20" s="20"/>
      <c r="D20" s="20"/>
      <c r="E20" s="20"/>
      <c r="F20" s="20"/>
      <c r="G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6" x14ac:dyDescent="0.25">
      <c r="C21" s="20"/>
      <c r="D21" s="20"/>
      <c r="E21" s="20"/>
      <c r="F21" s="20"/>
      <c r="G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3:26" x14ac:dyDescent="0.25">
      <c r="C22" s="20"/>
      <c r="D22" s="20"/>
      <c r="E22" s="20"/>
      <c r="F22" s="20"/>
      <c r="G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3:26" x14ac:dyDescent="0.25">
      <c r="C23" s="20"/>
      <c r="D23" s="20"/>
      <c r="E23" s="20"/>
      <c r="F23" s="20"/>
      <c r="G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3:26" x14ac:dyDescent="0.25">
      <c r="C24" s="20"/>
      <c r="D24" s="20"/>
      <c r="E24" s="20"/>
      <c r="F24" s="20"/>
      <c r="G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3:26" x14ac:dyDescent="0.25">
      <c r="C25" s="20"/>
      <c r="D25" s="20"/>
      <c r="E25" s="20"/>
      <c r="F25" s="20"/>
      <c r="G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</sheetData>
  <mergeCells count="6">
    <mergeCell ref="I16:J16"/>
    <mergeCell ref="A1:AA1"/>
    <mergeCell ref="C3:D3"/>
    <mergeCell ref="I3:O3"/>
    <mergeCell ref="P3:Z3"/>
    <mergeCell ref="A2:B2"/>
  </mergeCells>
  <pageMargins left="0.25" right="0.25" top="0.75" bottom="0.75" header="0.3" footer="0.3"/>
  <pageSetup scale="4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EC081-5E68-418D-A4FD-E1109B343F8F}">
  <dimension ref="A1:Z32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7.7109375" customWidth="1"/>
  </cols>
  <sheetData>
    <row r="1" spans="1:26" ht="23.25" x14ac:dyDescent="0.35">
      <c r="A1" s="223" t="s">
        <v>117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SUM(C21)</f>
        <v>0</v>
      </c>
      <c r="D2" s="1">
        <f t="shared" si="0"/>
        <v>0</v>
      </c>
      <c r="E2" s="1"/>
      <c r="F2" s="1"/>
      <c r="G2" s="84">
        <f>AVERAGE(G5:G20)</f>
        <v>0</v>
      </c>
      <c r="H2" s="9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115" t="s">
        <v>21</v>
      </c>
      <c r="Z4" s="62" t="s">
        <v>22</v>
      </c>
    </row>
    <row r="5" spans="1:26" ht="15.75" x14ac:dyDescent="0.25">
      <c r="A5" s="9"/>
      <c r="B5" s="9"/>
      <c r="C5" s="10"/>
      <c r="D5" s="36"/>
      <c r="E5" s="160"/>
      <c r="F5" s="160"/>
      <c r="G5" s="81">
        <f t="shared" ref="G5:G20" si="1">SUM(F5-E5)</f>
        <v>0</v>
      </c>
      <c r="H5" s="146"/>
      <c r="I5" s="34"/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36"/>
      <c r="Z5" s="171"/>
    </row>
    <row r="6" spans="1:26" ht="15.75" x14ac:dyDescent="0.25">
      <c r="A6" s="9"/>
      <c r="B6" s="9"/>
      <c r="C6" s="10"/>
      <c r="D6" s="36"/>
      <c r="E6" s="82"/>
      <c r="F6" s="82"/>
      <c r="G6" s="81">
        <f t="shared" si="1"/>
        <v>0</v>
      </c>
      <c r="H6" s="37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22"/>
      <c r="Z6" s="172"/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37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22"/>
      <c r="Z7" s="172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37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22"/>
      <c r="Z8" s="172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37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22"/>
      <c r="Z9" s="172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37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22"/>
      <c r="Z10" s="172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37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22"/>
      <c r="Z11" s="172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37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22"/>
      <c r="Z12" s="172"/>
    </row>
    <row r="13" spans="1:26" ht="15.75" x14ac:dyDescent="0.25">
      <c r="A13" s="9"/>
      <c r="B13" s="9"/>
      <c r="C13" s="10"/>
      <c r="D13" s="36"/>
      <c r="E13" s="82"/>
      <c r="F13" s="82"/>
      <c r="G13" s="81">
        <f t="shared" si="1"/>
        <v>0</v>
      </c>
      <c r="H13" s="37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22"/>
      <c r="Z13" s="172"/>
    </row>
    <row r="14" spans="1:26" ht="15.75" x14ac:dyDescent="0.25">
      <c r="A14" s="9"/>
      <c r="B14" s="9"/>
      <c r="C14" s="10"/>
      <c r="D14" s="36"/>
      <c r="E14" s="82"/>
      <c r="F14" s="82"/>
      <c r="G14" s="81">
        <f t="shared" si="1"/>
        <v>0</v>
      </c>
      <c r="H14" s="37"/>
      <c r="I14" s="38"/>
      <c r="J14" s="13"/>
      <c r="K14" s="13"/>
      <c r="L14" s="13"/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/>
      <c r="Y14" s="22"/>
      <c r="Z14" s="172"/>
    </row>
    <row r="15" spans="1:26" ht="15.75" x14ac:dyDescent="0.25">
      <c r="A15" s="9"/>
      <c r="B15" s="9"/>
      <c r="C15" s="10"/>
      <c r="D15" s="36"/>
      <c r="E15" s="82"/>
      <c r="F15" s="82"/>
      <c r="G15" s="81">
        <f t="shared" si="1"/>
        <v>0</v>
      </c>
      <c r="H15" s="37"/>
      <c r="I15" s="38"/>
      <c r="J15" s="13"/>
      <c r="K15" s="13"/>
      <c r="L15" s="13"/>
      <c r="M15" s="13"/>
      <c r="N15" s="14"/>
      <c r="O15" s="12"/>
      <c r="P15" s="38"/>
      <c r="Q15" s="13"/>
      <c r="R15" s="13"/>
      <c r="S15" s="13"/>
      <c r="T15" s="13"/>
      <c r="U15" s="13"/>
      <c r="V15" s="13"/>
      <c r="W15" s="22"/>
      <c r="X15" s="22"/>
      <c r="Y15" s="22"/>
      <c r="Z15" s="172"/>
    </row>
    <row r="16" spans="1:26" ht="15.75" x14ac:dyDescent="0.25">
      <c r="A16" s="9"/>
      <c r="B16" s="9"/>
      <c r="C16" s="10"/>
      <c r="D16" s="36"/>
      <c r="E16" s="82"/>
      <c r="F16" s="82"/>
      <c r="G16" s="81">
        <f t="shared" si="1"/>
        <v>0</v>
      </c>
      <c r="H16" s="37"/>
      <c r="I16" s="38"/>
      <c r="J16" s="13"/>
      <c r="K16" s="13"/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/>
      <c r="W16" s="22"/>
      <c r="X16" s="22"/>
      <c r="Y16" s="22"/>
      <c r="Z16" s="172"/>
    </row>
    <row r="17" spans="1:26" ht="15.75" x14ac:dyDescent="0.25">
      <c r="A17" s="9"/>
      <c r="B17" s="9"/>
      <c r="C17" s="10"/>
      <c r="D17" s="36"/>
      <c r="E17" s="82"/>
      <c r="F17" s="82"/>
      <c r="G17" s="81">
        <f t="shared" si="1"/>
        <v>0</v>
      </c>
      <c r="H17" s="37"/>
      <c r="I17" s="38"/>
      <c r="J17" s="13"/>
      <c r="K17" s="13"/>
      <c r="L17" s="13"/>
      <c r="M17" s="13"/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/>
      <c r="Y17" s="22"/>
      <c r="Z17" s="172"/>
    </row>
    <row r="18" spans="1:26" ht="15.75" x14ac:dyDescent="0.25">
      <c r="A18" s="9"/>
      <c r="B18" s="9"/>
      <c r="C18" s="10"/>
      <c r="D18" s="36"/>
      <c r="E18" s="82"/>
      <c r="F18" s="82"/>
      <c r="G18" s="81">
        <f t="shared" si="1"/>
        <v>0</v>
      </c>
      <c r="H18" s="37"/>
      <c r="I18" s="38"/>
      <c r="J18" s="13"/>
      <c r="K18" s="13"/>
      <c r="L18" s="13"/>
      <c r="M18" s="13"/>
      <c r="N18" s="14"/>
      <c r="O18" s="12"/>
      <c r="P18" s="38"/>
      <c r="Q18" s="13"/>
      <c r="R18" s="13"/>
      <c r="S18" s="13"/>
      <c r="T18" s="13"/>
      <c r="U18" s="13"/>
      <c r="V18" s="13"/>
      <c r="W18" s="22"/>
      <c r="X18" s="22"/>
      <c r="Y18" s="22"/>
      <c r="Z18" s="172"/>
    </row>
    <row r="19" spans="1:26" ht="15.75" x14ac:dyDescent="0.25">
      <c r="A19" s="9"/>
      <c r="B19" s="9"/>
      <c r="C19" s="10"/>
      <c r="D19" s="36"/>
      <c r="E19" s="82"/>
      <c r="F19" s="82"/>
      <c r="G19" s="81">
        <f t="shared" si="1"/>
        <v>0</v>
      </c>
      <c r="H19" s="37"/>
      <c r="I19" s="38"/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/>
      <c r="X19" s="22"/>
      <c r="Y19" s="22"/>
      <c r="Z19" s="172"/>
    </row>
    <row r="20" spans="1:26" ht="16.5" thickBot="1" x14ac:dyDescent="0.3">
      <c r="A20" s="9"/>
      <c r="B20" s="9"/>
      <c r="C20" s="10"/>
      <c r="D20" s="36"/>
      <c r="E20" s="82"/>
      <c r="F20" s="13"/>
      <c r="G20" s="81">
        <f t="shared" si="1"/>
        <v>0</v>
      </c>
      <c r="H20" s="145"/>
      <c r="I20" s="38"/>
      <c r="J20" s="13"/>
      <c r="K20" s="13"/>
      <c r="L20" s="13"/>
      <c r="M20" s="13"/>
      <c r="N20" s="14"/>
      <c r="O20" s="12"/>
      <c r="P20" s="38"/>
      <c r="Q20" s="13"/>
      <c r="R20" s="13"/>
      <c r="S20" s="13"/>
      <c r="T20" s="13"/>
      <c r="U20" s="13"/>
      <c r="V20" s="13"/>
      <c r="W20" s="22"/>
      <c r="X20" s="22"/>
      <c r="Y20" s="22"/>
      <c r="Z20" s="172"/>
    </row>
    <row r="21" spans="1:26" ht="16.5" thickBot="1" x14ac:dyDescent="0.3">
      <c r="A21" s="19">
        <f>COUNTA(A5:A20)</f>
        <v>0</v>
      </c>
      <c r="B21" s="19">
        <f>COUNTA(B5:B20)</f>
        <v>0</v>
      </c>
      <c r="C21" s="19">
        <f>COUNTA(C5:C20)</f>
        <v>0</v>
      </c>
      <c r="D21" s="19">
        <f>COUNTA(D5:D20)</f>
        <v>0</v>
      </c>
      <c r="E21" s="19"/>
      <c r="F21" s="19"/>
      <c r="G21" s="99">
        <f>AVERAGE(G5:G20)</f>
        <v>0</v>
      </c>
      <c r="H21" s="97">
        <f>COUNTA(H5:H20)/60</f>
        <v>0</v>
      </c>
      <c r="I21" s="19">
        <f t="shared" ref="I21:Y21" si="2">COUNTA(I5:I20)</f>
        <v>0</v>
      </c>
      <c r="J21" s="19">
        <f t="shared" si="2"/>
        <v>0</v>
      </c>
      <c r="K21" s="19">
        <f t="shared" si="2"/>
        <v>0</v>
      </c>
      <c r="L21" s="19">
        <f t="shared" si="2"/>
        <v>0</v>
      </c>
      <c r="M21" s="19">
        <f t="shared" si="2"/>
        <v>0</v>
      </c>
      <c r="N21" s="19">
        <f t="shared" si="2"/>
        <v>0</v>
      </c>
      <c r="O21" s="19">
        <f t="shared" si="2"/>
        <v>0</v>
      </c>
      <c r="P21" s="19">
        <f t="shared" si="2"/>
        <v>0</v>
      </c>
      <c r="Q21" s="19">
        <f t="shared" si="2"/>
        <v>0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19">
        <f t="shared" si="2"/>
        <v>0</v>
      </c>
      <c r="V21" s="19">
        <f t="shared" si="2"/>
        <v>0</v>
      </c>
      <c r="W21" s="19">
        <f t="shared" si="2"/>
        <v>0</v>
      </c>
      <c r="X21" s="19">
        <f t="shared" si="2"/>
        <v>0</v>
      </c>
      <c r="Y21" s="19">
        <f t="shared" si="2"/>
        <v>0</v>
      </c>
      <c r="Z21" s="19"/>
    </row>
    <row r="22" spans="1:26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x14ac:dyDescent="0.25">
      <c r="C23" s="20"/>
      <c r="D23" s="20"/>
      <c r="E23" s="20"/>
      <c r="F23" s="20"/>
      <c r="G23" s="20"/>
      <c r="I23">
        <f>SUM(I21:N21)</f>
        <v>0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x14ac:dyDescent="0.25">
      <c r="C32" s="20"/>
      <c r="D32" s="20"/>
      <c r="E32" s="20"/>
      <c r="F32" s="20"/>
      <c r="G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70BB-E44F-427E-BA05-90CBABF3D11D}">
  <dimension ref="A1:AC63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.8554687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3" t="s">
        <v>121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SUM(C51)</f>
        <v>0</v>
      </c>
      <c r="D2" s="1">
        <f>SUM(D51)</f>
        <v>0</v>
      </c>
      <c r="E2" s="1"/>
      <c r="F2" s="1"/>
      <c r="G2" s="84">
        <f>SUM(G51)</f>
        <v>0</v>
      </c>
      <c r="H2" s="91">
        <f>SUM(H51)</f>
        <v>0</v>
      </c>
      <c r="I2" s="1">
        <f t="shared" ref="I2:AB2" si="0">SUM(I51)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120"/>
      <c r="C3" s="259" t="s">
        <v>0</v>
      </c>
      <c r="D3" s="245"/>
      <c r="E3" s="121"/>
      <c r="F3" s="122"/>
      <c r="G3" s="121"/>
      <c r="H3" s="25"/>
      <c r="I3" s="246" t="s">
        <v>1</v>
      </c>
      <c r="J3" s="247"/>
      <c r="K3" s="247"/>
      <c r="L3" s="247"/>
      <c r="M3" s="247"/>
      <c r="N3" s="260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119" t="s">
        <v>4</v>
      </c>
      <c r="C4" s="16" t="s">
        <v>5</v>
      </c>
      <c r="D4" s="28" t="s">
        <v>6</v>
      </c>
      <c r="E4" s="29" t="s">
        <v>61</v>
      </c>
      <c r="F4" s="123" t="s">
        <v>60</v>
      </c>
      <c r="G4" s="29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7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8" t="s">
        <v>22</v>
      </c>
    </row>
    <row r="5" spans="1:29" ht="15.75" x14ac:dyDescent="0.25">
      <c r="A5" s="37"/>
      <c r="B5" s="173"/>
      <c r="C5" s="12"/>
      <c r="D5" s="14"/>
      <c r="E5" s="154"/>
      <c r="F5" s="169"/>
      <c r="G5" s="81">
        <f t="shared" ref="G5:G50" si="1">SUM(F5-E5)</f>
        <v>0</v>
      </c>
      <c r="H5" s="37"/>
      <c r="I5" s="12"/>
      <c r="J5" s="13"/>
      <c r="K5" s="13"/>
      <c r="L5" s="13"/>
      <c r="M5" s="13"/>
      <c r="N5" s="14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129"/>
      <c r="C6" s="12"/>
      <c r="D6" s="14"/>
      <c r="E6" s="154"/>
      <c r="F6" s="169"/>
      <c r="G6" s="81">
        <f t="shared" si="1"/>
        <v>0</v>
      </c>
      <c r="H6" s="37"/>
      <c r="I6" s="12"/>
      <c r="J6" s="13"/>
      <c r="K6" s="13"/>
      <c r="L6" s="13"/>
      <c r="M6" s="13"/>
      <c r="N6" s="14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129"/>
      <c r="C7" s="12"/>
      <c r="D7" s="14"/>
      <c r="E7" s="154"/>
      <c r="F7" s="169"/>
      <c r="G7" s="81">
        <f t="shared" si="1"/>
        <v>0</v>
      </c>
      <c r="H7" s="37"/>
      <c r="I7" s="12"/>
      <c r="J7" s="13"/>
      <c r="K7" s="13"/>
      <c r="L7" s="13"/>
      <c r="M7" s="13"/>
      <c r="N7" s="14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129"/>
      <c r="C8" s="12"/>
      <c r="D8" s="14"/>
      <c r="E8" s="154"/>
      <c r="F8" s="169"/>
      <c r="G8" s="81">
        <f t="shared" si="1"/>
        <v>0</v>
      </c>
      <c r="H8" s="37"/>
      <c r="I8" s="12"/>
      <c r="J8" s="13"/>
      <c r="K8" s="13"/>
      <c r="L8" s="13"/>
      <c r="M8" s="13"/>
      <c r="N8" s="14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129"/>
      <c r="C9" s="12"/>
      <c r="D9" s="14"/>
      <c r="E9" s="154"/>
      <c r="F9" s="169"/>
      <c r="G9" s="81">
        <f t="shared" si="1"/>
        <v>0</v>
      </c>
      <c r="H9" s="37"/>
      <c r="I9" s="12"/>
      <c r="J9" s="13"/>
      <c r="K9" s="13"/>
      <c r="L9" s="13"/>
      <c r="M9" s="13"/>
      <c r="N9" s="14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129"/>
      <c r="C10" s="12"/>
      <c r="D10" s="14"/>
      <c r="E10" s="154"/>
      <c r="F10" s="169"/>
      <c r="G10" s="81">
        <f t="shared" si="1"/>
        <v>0</v>
      </c>
      <c r="H10" s="37"/>
      <c r="I10" s="166"/>
      <c r="J10" s="13"/>
      <c r="K10" s="13"/>
      <c r="L10" s="13"/>
      <c r="M10" s="13"/>
      <c r="N10" s="14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129"/>
      <c r="C11" s="12"/>
      <c r="D11" s="14"/>
      <c r="E11" s="154"/>
      <c r="F11" s="169"/>
      <c r="G11" s="81">
        <f t="shared" si="1"/>
        <v>0</v>
      </c>
      <c r="H11" s="37"/>
      <c r="I11" s="12"/>
      <c r="J11" s="13"/>
      <c r="K11" s="13"/>
      <c r="L11" s="13"/>
      <c r="M11" s="13"/>
      <c r="N11" s="14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129"/>
      <c r="C12" s="12"/>
      <c r="D12" s="14"/>
      <c r="E12" s="154"/>
      <c r="F12" s="169"/>
      <c r="G12" s="81">
        <f t="shared" si="1"/>
        <v>0</v>
      </c>
      <c r="H12" s="37"/>
      <c r="I12" s="12"/>
      <c r="J12" s="13"/>
      <c r="K12" s="13"/>
      <c r="L12" s="13"/>
      <c r="M12" s="13"/>
      <c r="N12" s="14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129"/>
      <c r="C13" s="12"/>
      <c r="D13" s="14"/>
      <c r="E13" s="154"/>
      <c r="F13" s="169"/>
      <c r="G13" s="81">
        <f t="shared" si="1"/>
        <v>0</v>
      </c>
      <c r="H13" s="37"/>
      <c r="I13" s="12"/>
      <c r="J13" s="13"/>
      <c r="K13" s="13"/>
      <c r="L13" s="13"/>
      <c r="M13" s="13"/>
      <c r="N13" s="14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129"/>
      <c r="C14" s="12"/>
      <c r="D14" s="14"/>
      <c r="E14" s="154"/>
      <c r="F14" s="169"/>
      <c r="G14" s="81">
        <f t="shared" si="1"/>
        <v>0</v>
      </c>
      <c r="H14" s="37"/>
      <c r="I14" s="12"/>
      <c r="J14" s="13"/>
      <c r="K14" s="13"/>
      <c r="L14" s="13"/>
      <c r="M14" s="13"/>
      <c r="N14" s="14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129"/>
      <c r="C15" s="12"/>
      <c r="D15" s="14"/>
      <c r="E15" s="154"/>
      <c r="F15" s="169"/>
      <c r="G15" s="81">
        <f t="shared" si="1"/>
        <v>0</v>
      </c>
      <c r="H15" s="37"/>
      <c r="I15" s="12"/>
      <c r="J15" s="13"/>
      <c r="K15" s="13"/>
      <c r="L15" s="13"/>
      <c r="M15" s="13"/>
      <c r="N15" s="14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129"/>
      <c r="C16" s="12"/>
      <c r="D16" s="14"/>
      <c r="E16" s="154"/>
      <c r="F16" s="169"/>
      <c r="G16" s="81">
        <f t="shared" si="1"/>
        <v>0</v>
      </c>
      <c r="H16" s="37"/>
      <c r="I16" s="12"/>
      <c r="J16" s="13"/>
      <c r="K16" s="13"/>
      <c r="L16" s="13"/>
      <c r="M16" s="13"/>
      <c r="N16" s="14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129"/>
      <c r="C17" s="12"/>
      <c r="D17" s="14"/>
      <c r="E17" s="154"/>
      <c r="F17" s="169"/>
      <c r="G17" s="81">
        <f t="shared" si="1"/>
        <v>0</v>
      </c>
      <c r="H17" s="37"/>
      <c r="I17" s="12"/>
      <c r="J17" s="13"/>
      <c r="K17" s="13"/>
      <c r="L17" s="13"/>
      <c r="M17" s="13"/>
      <c r="N17" s="14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129"/>
      <c r="C18" s="12"/>
      <c r="D18" s="14"/>
      <c r="E18" s="154"/>
      <c r="F18" s="169"/>
      <c r="G18" s="81">
        <f t="shared" si="1"/>
        <v>0</v>
      </c>
      <c r="H18" s="37"/>
      <c r="I18" s="12"/>
      <c r="J18" s="13"/>
      <c r="K18" s="13"/>
      <c r="L18" s="13"/>
      <c r="M18" s="13"/>
      <c r="N18" s="14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/>
      <c r="AC18" s="174"/>
    </row>
    <row r="19" spans="1:29" ht="15.75" x14ac:dyDescent="0.25">
      <c r="A19" s="37"/>
      <c r="B19" s="129"/>
      <c r="C19" s="12"/>
      <c r="D19" s="14"/>
      <c r="E19" s="154"/>
      <c r="F19" s="169"/>
      <c r="G19" s="81">
        <f t="shared" si="1"/>
        <v>0</v>
      </c>
      <c r="H19" s="37"/>
      <c r="I19" s="12"/>
      <c r="J19" s="13"/>
      <c r="K19" s="13"/>
      <c r="L19" s="13"/>
      <c r="M19" s="13"/>
      <c r="N19" s="14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129"/>
      <c r="C20" s="12"/>
      <c r="D20" s="14"/>
      <c r="E20" s="154"/>
      <c r="F20" s="169"/>
      <c r="G20" s="81">
        <f t="shared" si="1"/>
        <v>0</v>
      </c>
      <c r="H20" s="37"/>
      <c r="I20" s="12"/>
      <c r="J20" s="13"/>
      <c r="K20" s="13"/>
      <c r="L20" s="13"/>
      <c r="M20" s="13"/>
      <c r="N20" s="14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129"/>
      <c r="C21" s="12"/>
      <c r="D21" s="14"/>
      <c r="E21" s="154"/>
      <c r="F21" s="169"/>
      <c r="G21" s="81">
        <f t="shared" si="1"/>
        <v>0</v>
      </c>
      <c r="H21" s="37"/>
      <c r="I21" s="12"/>
      <c r="J21" s="13"/>
      <c r="K21" s="13"/>
      <c r="L21" s="13"/>
      <c r="M21" s="13"/>
      <c r="N21" s="14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129"/>
      <c r="C22" s="12"/>
      <c r="D22" s="14"/>
      <c r="E22" s="154"/>
      <c r="F22" s="169"/>
      <c r="G22" s="81">
        <f t="shared" si="1"/>
        <v>0</v>
      </c>
      <c r="H22" s="37"/>
      <c r="I22" s="12"/>
      <c r="J22" s="13"/>
      <c r="K22" s="13"/>
      <c r="L22" s="13"/>
      <c r="M22" s="13"/>
      <c r="N22" s="14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129"/>
      <c r="C23" s="12"/>
      <c r="D23" s="14"/>
      <c r="E23" s="154"/>
      <c r="F23" s="169"/>
      <c r="G23" s="81">
        <f t="shared" si="1"/>
        <v>0</v>
      </c>
      <c r="H23" s="37"/>
      <c r="I23" s="12"/>
      <c r="J23" s="13"/>
      <c r="K23" s="13"/>
      <c r="L23" s="13"/>
      <c r="M23" s="13"/>
      <c r="N23" s="14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129"/>
      <c r="C24" s="12"/>
      <c r="D24" s="14"/>
      <c r="E24" s="154"/>
      <c r="F24" s="169"/>
      <c r="G24" s="81">
        <f t="shared" si="1"/>
        <v>0</v>
      </c>
      <c r="H24" s="37"/>
      <c r="I24" s="12"/>
      <c r="J24" s="13"/>
      <c r="K24" s="13"/>
      <c r="L24" s="13"/>
      <c r="M24" s="13"/>
      <c r="N24" s="14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65"/>
    </row>
    <row r="25" spans="1:29" ht="15.75" x14ac:dyDescent="0.25">
      <c r="A25" s="37"/>
      <c r="B25" s="129"/>
      <c r="C25" s="12"/>
      <c r="D25" s="14"/>
      <c r="E25" s="154"/>
      <c r="F25" s="169"/>
      <c r="G25" s="81">
        <f t="shared" si="1"/>
        <v>0</v>
      </c>
      <c r="H25" s="37"/>
      <c r="I25" s="12"/>
      <c r="J25" s="13"/>
      <c r="K25" s="13"/>
      <c r="L25" s="13"/>
      <c r="M25" s="13"/>
      <c r="N25" s="14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65"/>
    </row>
    <row r="26" spans="1:29" ht="15.75" x14ac:dyDescent="0.25">
      <c r="A26" s="37"/>
      <c r="B26" s="129"/>
      <c r="C26" s="12"/>
      <c r="D26" s="14"/>
      <c r="E26" s="154"/>
      <c r="F26" s="169"/>
      <c r="G26" s="81">
        <f t="shared" si="1"/>
        <v>0</v>
      </c>
      <c r="H26" s="37"/>
      <c r="I26" s="12"/>
      <c r="J26" s="13"/>
      <c r="K26" s="13"/>
      <c r="L26" s="13"/>
      <c r="M26" s="13"/>
      <c r="N26" s="14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65"/>
    </row>
    <row r="27" spans="1:29" ht="15.75" x14ac:dyDescent="0.25">
      <c r="A27" s="37"/>
      <c r="B27" s="129"/>
      <c r="C27" s="12"/>
      <c r="D27" s="14"/>
      <c r="E27" s="154"/>
      <c r="F27" s="169"/>
      <c r="G27" s="81">
        <f t="shared" si="1"/>
        <v>0</v>
      </c>
      <c r="H27" s="37"/>
      <c r="I27" s="12"/>
      <c r="J27" s="13"/>
      <c r="K27" s="13"/>
      <c r="L27" s="13"/>
      <c r="M27" s="13"/>
      <c r="N27" s="14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65"/>
    </row>
    <row r="28" spans="1:29" ht="15.75" x14ac:dyDescent="0.25">
      <c r="A28" s="37"/>
      <c r="B28" s="129"/>
      <c r="C28" s="12"/>
      <c r="D28" s="14"/>
      <c r="E28" s="154"/>
      <c r="F28" s="169"/>
      <c r="G28" s="81">
        <f t="shared" si="1"/>
        <v>0</v>
      </c>
      <c r="H28" s="37"/>
      <c r="I28" s="12"/>
      <c r="J28" s="13"/>
      <c r="K28" s="13"/>
      <c r="L28" s="13"/>
      <c r="M28" s="13"/>
      <c r="N28" s="14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65"/>
    </row>
    <row r="29" spans="1:29" ht="15.75" x14ac:dyDescent="0.25">
      <c r="A29" s="37"/>
      <c r="B29" s="129"/>
      <c r="C29" s="12"/>
      <c r="D29" s="14"/>
      <c r="E29" s="154"/>
      <c r="F29" s="169"/>
      <c r="G29" s="81">
        <f t="shared" si="1"/>
        <v>0</v>
      </c>
      <c r="H29" s="37"/>
      <c r="I29" s="12"/>
      <c r="J29" s="13"/>
      <c r="K29" s="13"/>
      <c r="L29" s="13"/>
      <c r="M29" s="13"/>
      <c r="N29" s="14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65"/>
    </row>
    <row r="30" spans="1:29" ht="15.75" x14ac:dyDescent="0.25">
      <c r="A30" s="37"/>
      <c r="B30" s="129"/>
      <c r="C30" s="12"/>
      <c r="D30" s="14"/>
      <c r="E30" s="154"/>
      <c r="F30" s="169"/>
      <c r="G30" s="81">
        <f t="shared" si="1"/>
        <v>0</v>
      </c>
      <c r="H30" s="37"/>
      <c r="I30" s="12"/>
      <c r="J30" s="13"/>
      <c r="K30" s="13"/>
      <c r="L30" s="13"/>
      <c r="M30" s="13"/>
      <c r="N30" s="14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65"/>
    </row>
    <row r="31" spans="1:29" ht="15.75" x14ac:dyDescent="0.25">
      <c r="A31" s="37"/>
      <c r="B31" s="129"/>
      <c r="C31" s="12"/>
      <c r="D31" s="14"/>
      <c r="E31" s="154"/>
      <c r="F31" s="169"/>
      <c r="G31" s="81">
        <f t="shared" si="1"/>
        <v>0</v>
      </c>
      <c r="H31" s="37"/>
      <c r="I31" s="12"/>
      <c r="J31" s="13"/>
      <c r="K31" s="13"/>
      <c r="L31" s="13"/>
      <c r="M31" s="13"/>
      <c r="N31" s="14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65"/>
    </row>
    <row r="32" spans="1:29" ht="15.75" x14ac:dyDescent="0.25">
      <c r="A32" s="37"/>
      <c r="B32" s="129"/>
      <c r="C32" s="12"/>
      <c r="D32" s="14"/>
      <c r="E32" s="154"/>
      <c r="F32" s="169"/>
      <c r="G32" s="81">
        <f t="shared" si="1"/>
        <v>0</v>
      </c>
      <c r="H32" s="37"/>
      <c r="I32" s="12"/>
      <c r="J32" s="13"/>
      <c r="K32" s="13"/>
      <c r="L32" s="13"/>
      <c r="M32" s="13"/>
      <c r="N32" s="14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65"/>
    </row>
    <row r="33" spans="1:29" ht="15.75" x14ac:dyDescent="0.25">
      <c r="A33" s="37"/>
      <c r="B33" s="129"/>
      <c r="C33" s="12"/>
      <c r="D33" s="14"/>
      <c r="E33" s="154"/>
      <c r="F33" s="169"/>
      <c r="G33" s="81">
        <f t="shared" si="1"/>
        <v>0</v>
      </c>
      <c r="H33" s="37"/>
      <c r="I33" s="12"/>
      <c r="J33" s="13"/>
      <c r="K33" s="13"/>
      <c r="L33" s="13"/>
      <c r="M33" s="13"/>
      <c r="N33" s="14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65"/>
    </row>
    <row r="34" spans="1:29" ht="15.75" x14ac:dyDescent="0.25">
      <c r="A34" s="37"/>
      <c r="B34" s="129"/>
      <c r="C34" s="12"/>
      <c r="D34" s="14"/>
      <c r="E34" s="154"/>
      <c r="F34" s="169"/>
      <c r="G34" s="81">
        <f t="shared" si="1"/>
        <v>0</v>
      </c>
      <c r="H34" s="37"/>
      <c r="I34" s="12"/>
      <c r="J34" s="13"/>
      <c r="K34" s="13"/>
      <c r="L34" s="13"/>
      <c r="M34" s="13"/>
      <c r="N34" s="14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65"/>
    </row>
    <row r="35" spans="1:29" ht="15.75" x14ac:dyDescent="0.25">
      <c r="A35" s="37"/>
      <c r="B35" s="129"/>
      <c r="C35" s="12"/>
      <c r="D35" s="14"/>
      <c r="E35" s="154"/>
      <c r="F35" s="169"/>
      <c r="G35" s="81">
        <f t="shared" si="1"/>
        <v>0</v>
      </c>
      <c r="H35" s="37"/>
      <c r="I35" s="12"/>
      <c r="J35" s="13"/>
      <c r="K35" s="13"/>
      <c r="L35" s="13"/>
      <c r="M35" s="13"/>
      <c r="N35" s="14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65"/>
    </row>
    <row r="36" spans="1:29" ht="15.75" x14ac:dyDescent="0.25">
      <c r="A36" s="37"/>
      <c r="B36" s="129"/>
      <c r="C36" s="12"/>
      <c r="D36" s="14"/>
      <c r="E36" s="154"/>
      <c r="F36" s="169"/>
      <c r="G36" s="81">
        <f t="shared" si="1"/>
        <v>0</v>
      </c>
      <c r="H36" s="37"/>
      <c r="I36" s="12"/>
      <c r="J36" s="13"/>
      <c r="K36" s="13"/>
      <c r="L36" s="13"/>
      <c r="M36" s="13"/>
      <c r="N36" s="14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65"/>
    </row>
    <row r="37" spans="1:29" ht="15.75" x14ac:dyDescent="0.25">
      <c r="A37" s="37"/>
      <c r="B37" s="129"/>
      <c r="C37" s="12"/>
      <c r="D37" s="14"/>
      <c r="E37" s="154"/>
      <c r="F37" s="169"/>
      <c r="G37" s="81">
        <f t="shared" si="1"/>
        <v>0</v>
      </c>
      <c r="H37" s="37"/>
      <c r="I37" s="12"/>
      <c r="J37" s="13"/>
      <c r="K37" s="13"/>
      <c r="L37" s="13"/>
      <c r="M37" s="13"/>
      <c r="N37" s="14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65"/>
    </row>
    <row r="38" spans="1:29" ht="15.75" x14ac:dyDescent="0.25">
      <c r="A38" s="37"/>
      <c r="B38" s="129"/>
      <c r="C38" s="12"/>
      <c r="D38" s="14"/>
      <c r="E38" s="154"/>
      <c r="F38" s="169"/>
      <c r="G38" s="81">
        <f t="shared" si="1"/>
        <v>0</v>
      </c>
      <c r="H38" s="37"/>
      <c r="I38" s="12"/>
      <c r="J38" s="13"/>
      <c r="K38" s="13"/>
      <c r="L38" s="13"/>
      <c r="M38" s="13"/>
      <c r="N38" s="14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65"/>
    </row>
    <row r="39" spans="1:29" ht="15.75" x14ac:dyDescent="0.25">
      <c r="A39" s="37"/>
      <c r="B39" s="129"/>
      <c r="C39" s="12"/>
      <c r="D39" s="14"/>
      <c r="E39" s="154"/>
      <c r="F39" s="169"/>
      <c r="G39" s="81">
        <f t="shared" si="1"/>
        <v>0</v>
      </c>
      <c r="H39" s="37"/>
      <c r="I39" s="12"/>
      <c r="J39" s="13"/>
      <c r="K39" s="13"/>
      <c r="L39" s="13"/>
      <c r="M39" s="13"/>
      <c r="N39" s="14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65"/>
    </row>
    <row r="40" spans="1:29" ht="15.75" x14ac:dyDescent="0.25">
      <c r="A40" s="37"/>
      <c r="B40" s="129"/>
      <c r="C40" s="12"/>
      <c r="D40" s="14"/>
      <c r="E40" s="154"/>
      <c r="F40" s="169"/>
      <c r="G40" s="81">
        <f t="shared" si="1"/>
        <v>0</v>
      </c>
      <c r="H40" s="37"/>
      <c r="I40" s="12"/>
      <c r="J40" s="13"/>
      <c r="K40" s="13"/>
      <c r="L40" s="13"/>
      <c r="M40" s="13"/>
      <c r="N40" s="14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65"/>
    </row>
    <row r="41" spans="1:29" ht="15.75" x14ac:dyDescent="0.25">
      <c r="A41" s="37"/>
      <c r="B41" s="129"/>
      <c r="C41" s="12"/>
      <c r="D41" s="14"/>
      <c r="E41" s="154"/>
      <c r="F41" s="169"/>
      <c r="G41" s="81">
        <f t="shared" si="1"/>
        <v>0</v>
      </c>
      <c r="H41" s="37"/>
      <c r="I41" s="12"/>
      <c r="J41" s="13"/>
      <c r="K41" s="13"/>
      <c r="L41" s="13"/>
      <c r="M41" s="13"/>
      <c r="N41" s="14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65"/>
    </row>
    <row r="42" spans="1:29" ht="15.75" x14ac:dyDescent="0.25">
      <c r="A42" s="37"/>
      <c r="B42" s="129"/>
      <c r="C42" s="12"/>
      <c r="D42" s="14"/>
      <c r="E42" s="154"/>
      <c r="F42" s="169"/>
      <c r="G42" s="81">
        <f t="shared" si="1"/>
        <v>0</v>
      </c>
      <c r="H42" s="37"/>
      <c r="I42" s="12"/>
      <c r="J42" s="13"/>
      <c r="K42" s="13"/>
      <c r="L42" s="13"/>
      <c r="M42" s="13"/>
      <c r="N42" s="14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65"/>
    </row>
    <row r="43" spans="1:29" ht="15.75" x14ac:dyDescent="0.25">
      <c r="A43" s="37"/>
      <c r="B43" s="129"/>
      <c r="C43" s="129"/>
      <c r="D43" s="175"/>
      <c r="E43" s="154"/>
      <c r="F43" s="158"/>
      <c r="G43" s="81">
        <f t="shared" si="1"/>
        <v>0</v>
      </c>
      <c r="H43" s="37"/>
      <c r="I43" s="12"/>
      <c r="J43" s="13"/>
      <c r="K43" s="13"/>
      <c r="L43" s="13"/>
      <c r="M43" s="13"/>
      <c r="N43" s="14"/>
      <c r="O43" s="38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22"/>
      <c r="AC43" s="157"/>
    </row>
    <row r="44" spans="1:29" ht="15.75" x14ac:dyDescent="0.25">
      <c r="A44" s="37"/>
      <c r="B44" s="129"/>
      <c r="C44" s="129"/>
      <c r="D44" s="175"/>
      <c r="E44" s="154"/>
      <c r="F44" s="158"/>
      <c r="G44" s="81">
        <f t="shared" si="1"/>
        <v>0</v>
      </c>
      <c r="H44" s="37"/>
      <c r="I44" s="12"/>
      <c r="J44" s="13"/>
      <c r="K44" s="13"/>
      <c r="L44" s="13"/>
      <c r="M44" s="13"/>
      <c r="N44" s="14"/>
      <c r="O44" s="38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22"/>
      <c r="AC44" s="157"/>
    </row>
    <row r="45" spans="1:29" ht="15.75" x14ac:dyDescent="0.25">
      <c r="A45" s="37"/>
      <c r="B45" s="129"/>
      <c r="C45" s="12"/>
      <c r="D45" s="22"/>
      <c r="E45" s="154"/>
      <c r="F45" s="169"/>
      <c r="G45" s="81">
        <f t="shared" si="1"/>
        <v>0</v>
      </c>
      <c r="H45" s="37"/>
      <c r="I45" s="12"/>
      <c r="J45" s="13"/>
      <c r="K45" s="13"/>
      <c r="L45" s="13"/>
      <c r="M45" s="13"/>
      <c r="N45" s="14"/>
      <c r="O45" s="38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22"/>
      <c r="AC45" s="157"/>
    </row>
    <row r="46" spans="1:29" ht="15.75" x14ac:dyDescent="0.25">
      <c r="A46" s="37"/>
      <c r="B46" s="129"/>
      <c r="C46" s="12"/>
      <c r="D46" s="22"/>
      <c r="E46" s="154"/>
      <c r="F46" s="169"/>
      <c r="G46" s="81">
        <f t="shared" si="1"/>
        <v>0</v>
      </c>
      <c r="H46" s="37"/>
      <c r="I46" s="12"/>
      <c r="J46" s="13"/>
      <c r="K46" s="13"/>
      <c r="L46" s="13"/>
      <c r="M46" s="13"/>
      <c r="N46" s="14"/>
      <c r="O46" s="3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22"/>
      <c r="AC46" s="157"/>
    </row>
    <row r="47" spans="1:29" ht="15.75" x14ac:dyDescent="0.25">
      <c r="A47" s="89"/>
      <c r="B47" s="176"/>
      <c r="C47" s="137"/>
      <c r="D47" s="162"/>
      <c r="E47" s="177"/>
      <c r="F47" s="178"/>
      <c r="G47" s="81">
        <f t="shared" si="1"/>
        <v>0</v>
      </c>
      <c r="H47" s="89"/>
      <c r="I47" s="137"/>
      <c r="J47" s="57"/>
      <c r="K47" s="57"/>
      <c r="L47" s="57"/>
      <c r="M47" s="57"/>
      <c r="N47" s="161"/>
      <c r="O47" s="14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162"/>
      <c r="AA47" s="162"/>
      <c r="AB47" s="162"/>
      <c r="AC47" s="179"/>
    </row>
    <row r="48" spans="1:29" ht="15.75" x14ac:dyDescent="0.25">
      <c r="A48" s="89"/>
      <c r="B48" s="176"/>
      <c r="C48" s="137"/>
      <c r="D48" s="162"/>
      <c r="E48" s="177"/>
      <c r="F48" s="178"/>
      <c r="G48" s="81">
        <f t="shared" si="1"/>
        <v>0</v>
      </c>
      <c r="H48" s="89"/>
      <c r="I48" s="137"/>
      <c r="J48" s="57"/>
      <c r="K48" s="57"/>
      <c r="L48" s="57"/>
      <c r="M48" s="57"/>
      <c r="N48" s="161"/>
      <c r="O48" s="14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162"/>
      <c r="AA48" s="162"/>
      <c r="AB48" s="162"/>
      <c r="AC48" s="179"/>
    </row>
    <row r="49" spans="1:29" ht="15.75" x14ac:dyDescent="0.25">
      <c r="A49" s="89"/>
      <c r="B49" s="176"/>
      <c r="C49" s="137"/>
      <c r="D49" s="162"/>
      <c r="E49" s="177"/>
      <c r="F49" s="178"/>
      <c r="G49" s="81">
        <f t="shared" si="1"/>
        <v>0</v>
      </c>
      <c r="H49" s="89"/>
      <c r="I49" s="137"/>
      <c r="J49" s="57"/>
      <c r="K49" s="57"/>
      <c r="L49" s="57"/>
      <c r="M49" s="57"/>
      <c r="N49" s="161"/>
      <c r="O49" s="14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162"/>
      <c r="AA49" s="162"/>
      <c r="AB49" s="162"/>
      <c r="AC49" s="179"/>
    </row>
    <row r="50" spans="1:29" ht="16.5" thickBot="1" x14ac:dyDescent="0.3">
      <c r="A50" s="89"/>
      <c r="B50" s="176"/>
      <c r="C50" s="137"/>
      <c r="D50" s="162"/>
      <c r="E50" s="177"/>
      <c r="F50" s="178"/>
      <c r="G50" s="81">
        <f t="shared" si="1"/>
        <v>0</v>
      </c>
      <c r="H50" s="89"/>
      <c r="I50" s="137"/>
      <c r="J50" s="57"/>
      <c r="K50" s="57"/>
      <c r="L50" s="57"/>
      <c r="M50" s="57"/>
      <c r="N50" s="161"/>
      <c r="O50" s="14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62"/>
      <c r="AA50" s="162"/>
      <c r="AB50" s="162"/>
      <c r="AC50" s="179"/>
    </row>
    <row r="51" spans="1:29" ht="16.5" thickBot="1" x14ac:dyDescent="0.3">
      <c r="A51" s="39">
        <f>COUNTA(A5:A50)</f>
        <v>0</v>
      </c>
      <c r="B51" s="39">
        <f>COUNTA(B5:B50)</f>
        <v>0</v>
      </c>
      <c r="C51" s="39">
        <f>COUNTA(C5:C50)</f>
        <v>0</v>
      </c>
      <c r="D51" s="39">
        <f>COUNTA(D5:D50)</f>
        <v>0</v>
      </c>
      <c r="E51" s="39"/>
      <c r="F51" s="39"/>
      <c r="G51" s="83">
        <f>SUM(G5:G50)</f>
        <v>0</v>
      </c>
      <c r="H51" s="98">
        <f>SUM(H5:H50)/60</f>
        <v>0</v>
      </c>
      <c r="I51" s="39">
        <f t="shared" ref="I51:AB51" si="2">COUNTA(I5:I50)</f>
        <v>0</v>
      </c>
      <c r="J51" s="39">
        <f t="shared" si="2"/>
        <v>0</v>
      </c>
      <c r="K51" s="39">
        <f t="shared" si="2"/>
        <v>0</v>
      </c>
      <c r="L51" s="39">
        <f t="shared" si="2"/>
        <v>0</v>
      </c>
      <c r="M51" s="39">
        <f t="shared" si="2"/>
        <v>0</v>
      </c>
      <c r="N51" s="39">
        <f t="shared" si="2"/>
        <v>0</v>
      </c>
      <c r="O51" s="39">
        <f t="shared" si="2"/>
        <v>0</v>
      </c>
      <c r="P51" s="39">
        <f t="shared" si="2"/>
        <v>0</v>
      </c>
      <c r="Q51" s="39">
        <f t="shared" si="2"/>
        <v>0</v>
      </c>
      <c r="R51" s="39">
        <f t="shared" si="2"/>
        <v>0</v>
      </c>
      <c r="S51" s="39">
        <f t="shared" si="2"/>
        <v>0</v>
      </c>
      <c r="T51" s="39">
        <f t="shared" si="2"/>
        <v>0</v>
      </c>
      <c r="U51" s="39">
        <f t="shared" si="2"/>
        <v>0</v>
      </c>
      <c r="V51" s="39">
        <f t="shared" si="2"/>
        <v>0</v>
      </c>
      <c r="W51" s="39">
        <f t="shared" si="2"/>
        <v>0</v>
      </c>
      <c r="X51" s="39">
        <f t="shared" si="2"/>
        <v>0</v>
      </c>
      <c r="Y51" s="39">
        <f t="shared" si="2"/>
        <v>0</v>
      </c>
      <c r="Z51" s="39">
        <f t="shared" si="2"/>
        <v>0</v>
      </c>
      <c r="AA51" s="39">
        <f t="shared" si="2"/>
        <v>0</v>
      </c>
      <c r="AB51" s="39">
        <f t="shared" si="2"/>
        <v>0</v>
      </c>
      <c r="AC51" s="40"/>
    </row>
    <row r="52" spans="1:29" x14ac:dyDescent="0.25">
      <c r="A52" s="41"/>
      <c r="C52" s="20"/>
      <c r="D52" s="20"/>
      <c r="E52" s="20"/>
      <c r="F52" s="20"/>
      <c r="G52" s="20"/>
    </row>
    <row r="53" spans="1:29" x14ac:dyDescent="0.25">
      <c r="C53" s="20"/>
      <c r="D53" s="20"/>
      <c r="E53" s="20"/>
      <c r="F53" s="20"/>
      <c r="G53" s="20"/>
    </row>
    <row r="54" spans="1:29" x14ac:dyDescent="0.25">
      <c r="C54" s="20"/>
      <c r="D54" s="20"/>
      <c r="E54" s="20"/>
      <c r="F54" s="20"/>
      <c r="G54" s="20"/>
    </row>
    <row r="55" spans="1:29" x14ac:dyDescent="0.25">
      <c r="C55" s="20"/>
      <c r="D55" s="20"/>
      <c r="E55" s="20"/>
      <c r="F55" s="20"/>
      <c r="G55" s="20"/>
    </row>
    <row r="56" spans="1:29" x14ac:dyDescent="0.25">
      <c r="C56" s="20"/>
      <c r="D56" s="20"/>
      <c r="E56" s="20"/>
      <c r="F56" s="20"/>
      <c r="G56" s="20"/>
    </row>
    <row r="57" spans="1:29" x14ac:dyDescent="0.25">
      <c r="C57" s="20"/>
      <c r="D57" s="20"/>
      <c r="E57" s="20"/>
      <c r="F57" s="20"/>
      <c r="G57" s="20"/>
    </row>
    <row r="58" spans="1:29" x14ac:dyDescent="0.25">
      <c r="C58" s="20"/>
      <c r="D58" s="20"/>
      <c r="E58" s="20"/>
      <c r="F58" s="20"/>
      <c r="G58" s="20"/>
    </row>
    <row r="59" spans="1:29" x14ac:dyDescent="0.25">
      <c r="C59" s="20"/>
      <c r="D59" s="20"/>
      <c r="E59" s="20"/>
      <c r="F59" s="20"/>
      <c r="G59" s="20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  <row r="63" spans="1:29" x14ac:dyDescent="0.25">
      <c r="C63" s="20"/>
      <c r="D63" s="20"/>
      <c r="E63" s="20"/>
      <c r="F63" s="20"/>
      <c r="G63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75D4-E3A1-4492-A151-FC3D016AFF72}">
  <dimension ref="A1:Z25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118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SUM(C14)</f>
        <v>0</v>
      </c>
      <c r="D2" s="1">
        <f t="shared" si="0"/>
        <v>0</v>
      </c>
      <c r="E2" s="1"/>
      <c r="F2" s="1"/>
      <c r="G2" s="84">
        <f>AVERAGE(G5:G13)</f>
        <v>0</v>
      </c>
      <c r="H2" s="91">
        <f>SUM(H14)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/>
      <c r="B5" s="9"/>
      <c r="C5" s="10"/>
      <c r="D5" s="36"/>
      <c r="E5" s="82"/>
      <c r="F5" s="82"/>
      <c r="G5" s="81">
        <f t="shared" ref="G5:G13" si="1">SUM(F5-E5)</f>
        <v>0</v>
      </c>
      <c r="H5" s="146"/>
      <c r="I5" s="38"/>
      <c r="J5" s="13"/>
      <c r="K5" s="13"/>
      <c r="L5" s="13"/>
      <c r="M5" s="13"/>
      <c r="N5" s="14"/>
      <c r="O5" s="12"/>
      <c r="P5" s="38"/>
      <c r="Q5" s="13"/>
      <c r="R5" s="13"/>
      <c r="S5" s="13"/>
      <c r="T5" s="13"/>
      <c r="U5" s="13"/>
      <c r="V5" s="13"/>
      <c r="W5" s="22"/>
      <c r="X5" s="22"/>
      <c r="Y5" s="14"/>
      <c r="Z5" s="15"/>
    </row>
    <row r="6" spans="1:26" ht="15.75" x14ac:dyDescent="0.25">
      <c r="A6" s="9"/>
      <c r="B6" s="9"/>
      <c r="C6" s="10"/>
      <c r="D6" s="36"/>
      <c r="E6" s="82"/>
      <c r="F6" s="82"/>
      <c r="G6" s="81">
        <f t="shared" si="1"/>
        <v>0</v>
      </c>
      <c r="H6" s="37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/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37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37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37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37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37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37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6.5" thickBot="1" x14ac:dyDescent="0.3">
      <c r="A13" s="9"/>
      <c r="B13" s="9"/>
      <c r="C13" s="10"/>
      <c r="D13" s="36"/>
      <c r="E13" s="82"/>
      <c r="F13" s="82"/>
      <c r="G13" s="81">
        <f t="shared" si="1"/>
        <v>0</v>
      </c>
      <c r="H13" s="145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5"/>
    </row>
    <row r="14" spans="1:26" ht="16.5" thickBot="1" x14ac:dyDescent="0.3">
      <c r="A14" s="19">
        <f>COUNTA(A5:A13)</f>
        <v>0</v>
      </c>
      <c r="B14" s="19">
        <f>COUNTA(B5:B13)</f>
        <v>0</v>
      </c>
      <c r="C14" s="19">
        <f>COUNTA(C5:C13)</f>
        <v>0</v>
      </c>
      <c r="D14" s="19">
        <f>COUNTA(D5:D13)</f>
        <v>0</v>
      </c>
      <c r="E14" s="19"/>
      <c r="F14" s="19"/>
      <c r="G14" s="87">
        <f>AVERAGE(G5:G13)</f>
        <v>0</v>
      </c>
      <c r="H14" s="97">
        <f>COUNTA(H5:H13)/60</f>
        <v>0</v>
      </c>
      <c r="I14" s="19">
        <f t="shared" ref="I14:Y14" si="2">COUNTA(I5:I13)</f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  <c r="P14" s="19">
        <f t="shared" si="2"/>
        <v>0</v>
      </c>
      <c r="Q14" s="19">
        <f t="shared" si="2"/>
        <v>0</v>
      </c>
      <c r="R14" s="19">
        <f t="shared" si="2"/>
        <v>0</v>
      </c>
      <c r="S14" s="19">
        <f t="shared" si="2"/>
        <v>0</v>
      </c>
      <c r="T14" s="19">
        <f t="shared" si="2"/>
        <v>0</v>
      </c>
      <c r="U14" s="19">
        <f t="shared" si="2"/>
        <v>0</v>
      </c>
      <c r="V14" s="19">
        <f t="shared" si="2"/>
        <v>0</v>
      </c>
      <c r="W14" s="19">
        <f t="shared" si="2"/>
        <v>0</v>
      </c>
      <c r="X14" s="19">
        <f t="shared" si="2"/>
        <v>0</v>
      </c>
      <c r="Y14" s="19">
        <f t="shared" si="2"/>
        <v>0</v>
      </c>
      <c r="Z14" s="19"/>
    </row>
    <row r="15" spans="1:26" x14ac:dyDescent="0.25">
      <c r="C15" s="20"/>
      <c r="D15" s="20"/>
      <c r="E15" s="20"/>
      <c r="F15" s="20"/>
      <c r="G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6" x14ac:dyDescent="0.25">
      <c r="C16" s="20"/>
      <c r="D16" s="20"/>
      <c r="E16" s="20"/>
      <c r="F16" s="20"/>
      <c r="G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3:25" x14ac:dyDescent="0.25">
      <c r="C17" s="20"/>
      <c r="D17" s="20"/>
      <c r="E17" s="20"/>
      <c r="F17" s="20"/>
      <c r="G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3:25" x14ac:dyDescent="0.25">
      <c r="C18" s="20"/>
      <c r="D18" s="20"/>
      <c r="E18" s="20"/>
      <c r="F18" s="20"/>
      <c r="G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3:25" x14ac:dyDescent="0.25">
      <c r="C19" s="20"/>
      <c r="D19" s="20"/>
      <c r="E19" s="20"/>
      <c r="F19" s="20"/>
      <c r="G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3:25" x14ac:dyDescent="0.25">
      <c r="C20" s="20"/>
      <c r="D20" s="20"/>
      <c r="E20" s="20"/>
      <c r="F20" s="20"/>
      <c r="G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3:25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3:25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3:25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3:25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3:25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45D4-3FCF-4D86-89B8-8E67B0344F7B}">
  <dimension ref="A1:AC53"/>
  <sheetViews>
    <sheetView workbookViewId="0">
      <pane ySplit="4" topLeftCell="A26" activePane="bottomLeft" state="frozen"/>
      <selection pane="bottomLeft" activeCell="O3" sqref="O3:AB3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.570312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3" t="s">
        <v>95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SUM(C41)</f>
        <v>0</v>
      </c>
      <c r="D2" s="1">
        <f>SUM(D41)</f>
        <v>0</v>
      </c>
      <c r="E2" s="1"/>
      <c r="F2" s="1"/>
      <c r="G2" s="84">
        <f>SUM(G41)</f>
        <v>0</v>
      </c>
      <c r="H2" s="91">
        <f>SUM(H41)</f>
        <v>0</v>
      </c>
      <c r="I2" s="1">
        <f t="shared" ref="I2:AB2" si="0">SUM(I41)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>SUM(P41)</f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93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92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/>
      <c r="B5" s="159"/>
      <c r="C5" s="38"/>
      <c r="D5" s="14"/>
      <c r="E5" s="81"/>
      <c r="F5" s="81"/>
      <c r="G5" s="81"/>
      <c r="H5" s="37"/>
      <c r="I5" s="12"/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37"/>
      <c r="C6" s="38"/>
      <c r="D6" s="14"/>
      <c r="E6" s="81"/>
      <c r="F6" s="81"/>
      <c r="G6" s="81"/>
      <c r="H6" s="37"/>
      <c r="I6" s="12"/>
      <c r="J6" s="13"/>
      <c r="K6" s="13"/>
      <c r="L6" s="13"/>
      <c r="M6" s="13"/>
      <c r="N6" s="13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37"/>
      <c r="C7" s="38"/>
      <c r="D7" s="14"/>
      <c r="E7" s="81"/>
      <c r="F7" s="81"/>
      <c r="G7" s="81"/>
      <c r="H7" s="37"/>
      <c r="I7" s="12"/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37"/>
      <c r="C8" s="38"/>
      <c r="D8" s="14"/>
      <c r="E8" s="81"/>
      <c r="F8" s="81"/>
      <c r="G8" s="81"/>
      <c r="H8" s="37"/>
      <c r="I8" s="12"/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37"/>
      <c r="C9" s="38"/>
      <c r="D9" s="14"/>
      <c r="E9" s="81"/>
      <c r="F9" s="81"/>
      <c r="G9" s="81"/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/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/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81"/>
      <c r="G12" s="81"/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/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65"/>
    </row>
    <row r="14" spans="1:29" ht="15.75" x14ac:dyDescent="0.25">
      <c r="A14" s="37"/>
      <c r="B14" s="37"/>
      <c r="C14" s="38"/>
      <c r="D14" s="14"/>
      <c r="E14" s="81"/>
      <c r="F14" s="81"/>
      <c r="G14" s="81"/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/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/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/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37"/>
      <c r="C18" s="38"/>
      <c r="D18" s="14"/>
      <c r="E18" s="81"/>
      <c r="F18" s="81"/>
      <c r="G18" s="81"/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/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/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/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/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/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/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/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/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/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/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ref="G29:G40" si="1">SUM(F29-E29)</f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1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1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1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1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1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1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1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1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1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/>
      <c r="B39" s="37"/>
      <c r="C39" s="38"/>
      <c r="D39" s="14"/>
      <c r="E39" s="130"/>
      <c r="F39" s="130"/>
      <c r="G39" s="81">
        <f t="shared" si="1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6.5" thickBot="1" x14ac:dyDescent="0.3">
      <c r="A40" s="145"/>
      <c r="B40" s="145"/>
      <c r="C40" s="27"/>
      <c r="D40" s="17"/>
      <c r="E40" s="28"/>
      <c r="F40" s="28"/>
      <c r="G40" s="81">
        <f t="shared" si="1"/>
        <v>0</v>
      </c>
      <c r="H40" s="145"/>
      <c r="I40" s="16"/>
      <c r="J40" s="18"/>
      <c r="K40" s="18"/>
      <c r="L40" s="18"/>
      <c r="M40" s="18"/>
      <c r="N40" s="18"/>
      <c r="O40" s="16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23"/>
      <c r="AA40" s="23"/>
      <c r="AB40" s="17"/>
      <c r="AC40" s="163"/>
    </row>
    <row r="41" spans="1:29" ht="16.5" thickBot="1" x14ac:dyDescent="0.3">
      <c r="A41" s="39">
        <f>COUNTA(A5:A40)</f>
        <v>0</v>
      </c>
      <c r="B41" s="39">
        <f>COUNTA(B5:B40)</f>
        <v>0</v>
      </c>
      <c r="C41" s="39">
        <f>COUNTA(C5:C40)</f>
        <v>0</v>
      </c>
      <c r="D41" s="39">
        <f>COUNTA(D5:D40)</f>
        <v>0</v>
      </c>
      <c r="E41" s="39"/>
      <c r="F41" s="39"/>
      <c r="G41" s="83">
        <f>SUM(G5:G40)</f>
        <v>0</v>
      </c>
      <c r="H41" s="98">
        <f>SUM(H5:H40)/60</f>
        <v>0</v>
      </c>
      <c r="I41" s="39">
        <f t="shared" ref="I41:AB41" si="2">COUNTA(I5:I40)</f>
        <v>0</v>
      </c>
      <c r="J41" s="39">
        <f t="shared" si="2"/>
        <v>0</v>
      </c>
      <c r="K41" s="39">
        <f t="shared" si="2"/>
        <v>0</v>
      </c>
      <c r="L41" s="39">
        <f t="shared" si="2"/>
        <v>0</v>
      </c>
      <c r="M41" s="39">
        <f t="shared" si="2"/>
        <v>0</v>
      </c>
      <c r="N41" s="39">
        <f t="shared" si="2"/>
        <v>0</v>
      </c>
      <c r="O41" s="39">
        <f t="shared" si="2"/>
        <v>0</v>
      </c>
      <c r="P41" s="39">
        <f t="shared" si="2"/>
        <v>0</v>
      </c>
      <c r="Q41" s="39">
        <f t="shared" si="2"/>
        <v>0</v>
      </c>
      <c r="R41" s="39">
        <f t="shared" si="2"/>
        <v>0</v>
      </c>
      <c r="S41" s="39">
        <f t="shared" si="2"/>
        <v>0</v>
      </c>
      <c r="T41" s="39">
        <f t="shared" si="2"/>
        <v>0</v>
      </c>
      <c r="U41" s="39">
        <f t="shared" si="2"/>
        <v>0</v>
      </c>
      <c r="V41" s="39">
        <f t="shared" si="2"/>
        <v>0</v>
      </c>
      <c r="W41" s="39">
        <f t="shared" si="2"/>
        <v>0</v>
      </c>
      <c r="X41" s="39">
        <f t="shared" si="2"/>
        <v>0</v>
      </c>
      <c r="Y41" s="39">
        <f t="shared" si="2"/>
        <v>0</v>
      </c>
      <c r="Z41" s="39">
        <f t="shared" si="2"/>
        <v>0</v>
      </c>
      <c r="AA41" s="39">
        <f t="shared" si="2"/>
        <v>0</v>
      </c>
      <c r="AB41" s="39">
        <f t="shared" si="2"/>
        <v>0</v>
      </c>
      <c r="AC41" s="40"/>
    </row>
    <row r="42" spans="1:29" x14ac:dyDescent="0.25">
      <c r="A42" s="41"/>
      <c r="C42" s="20"/>
      <c r="D42" s="20"/>
      <c r="E42" s="20"/>
      <c r="F42" s="20"/>
      <c r="G42" s="20"/>
    </row>
    <row r="43" spans="1:29" x14ac:dyDescent="0.25">
      <c r="C43" s="20"/>
      <c r="D43" s="20"/>
      <c r="E43" s="20"/>
      <c r="F43" s="20"/>
      <c r="G43" s="20"/>
    </row>
    <row r="44" spans="1:29" x14ac:dyDescent="0.25">
      <c r="C44" s="20"/>
      <c r="D44" s="20"/>
      <c r="E44" s="20"/>
      <c r="F44" s="20"/>
      <c r="G44" s="20"/>
      <c r="I44">
        <f>SUM(I41:N41)</f>
        <v>0</v>
      </c>
    </row>
    <row r="45" spans="1:29" x14ac:dyDescent="0.25">
      <c r="C45" s="20"/>
      <c r="D45" s="20"/>
      <c r="E45" s="20"/>
      <c r="F45" s="20"/>
      <c r="G45" s="20"/>
    </row>
    <row r="46" spans="1:29" x14ac:dyDescent="0.25">
      <c r="C46" s="20"/>
      <c r="D46" s="20"/>
      <c r="E46" s="20"/>
      <c r="F46" s="20"/>
      <c r="G46" s="20"/>
    </row>
    <row r="47" spans="1:29" x14ac:dyDescent="0.25">
      <c r="C47" s="20"/>
      <c r="D47" s="20"/>
      <c r="E47" s="20"/>
      <c r="F47" s="20"/>
      <c r="G47" s="20"/>
    </row>
    <row r="48" spans="1:29" x14ac:dyDescent="0.25">
      <c r="C48" s="20"/>
      <c r="D48" s="20"/>
      <c r="E48" s="20"/>
      <c r="F48" s="20"/>
      <c r="G48" s="20"/>
    </row>
    <row r="49" spans="3:7" x14ac:dyDescent="0.25">
      <c r="C49" s="20"/>
      <c r="D49" s="20"/>
      <c r="E49" s="20"/>
      <c r="F49" s="20"/>
      <c r="G49" s="20"/>
    </row>
    <row r="50" spans="3:7" x14ac:dyDescent="0.25">
      <c r="C50" s="20"/>
      <c r="D50" s="20"/>
      <c r="E50" s="20"/>
      <c r="F50" s="20"/>
      <c r="G50" s="20"/>
    </row>
    <row r="51" spans="3:7" x14ac:dyDescent="0.25">
      <c r="C51" s="20"/>
      <c r="D51" s="20"/>
      <c r="E51" s="20"/>
      <c r="F51" s="20"/>
      <c r="G51" s="20"/>
    </row>
    <row r="52" spans="3:7" x14ac:dyDescent="0.25">
      <c r="C52" s="20"/>
      <c r="D52" s="20"/>
      <c r="E52" s="20"/>
      <c r="F52" s="20"/>
      <c r="G52" s="20"/>
    </row>
    <row r="53" spans="3:7" x14ac:dyDescent="0.25">
      <c r="C53" s="20"/>
      <c r="D53" s="20"/>
      <c r="E53" s="20"/>
      <c r="F53" s="20"/>
      <c r="G53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E698-E2B2-4960-BF8A-B57A9FB644AA}">
  <dimension ref="A1:Z31"/>
  <sheetViews>
    <sheetView topLeftCell="K1"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3" t="s">
        <v>119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 t="shared" ref="C2:Y2" si="0">SUM(C20)</f>
        <v>0</v>
      </c>
      <c r="D2" s="1">
        <f t="shared" si="0"/>
        <v>0</v>
      </c>
      <c r="E2" s="1"/>
      <c r="F2" s="1"/>
      <c r="G2" s="84">
        <f>AVERAGE(G5:G19)</f>
        <v>0</v>
      </c>
      <c r="H2" s="91">
        <f>SUM(H20)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/>
      <c r="B5" s="9"/>
      <c r="C5" s="10"/>
      <c r="D5" s="36"/>
      <c r="E5" s="160"/>
      <c r="F5" s="160"/>
      <c r="G5" s="81">
        <f t="shared" ref="G5" si="1">SUM(F5-E5)</f>
        <v>0</v>
      </c>
      <c r="H5" s="35"/>
      <c r="I5" s="34"/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11"/>
      <c r="Z5" s="15"/>
    </row>
    <row r="6" spans="1:26" ht="15.75" x14ac:dyDescent="0.25">
      <c r="A6" s="9"/>
      <c r="B6" s="9"/>
      <c r="C6" s="10"/>
      <c r="D6" s="36"/>
      <c r="E6" s="13"/>
      <c r="F6" s="13"/>
      <c r="G6" s="81"/>
      <c r="H6" s="13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/>
    </row>
    <row r="7" spans="1:26" ht="15.75" x14ac:dyDescent="0.25">
      <c r="A7" s="9"/>
      <c r="B7" s="9"/>
      <c r="C7" s="10"/>
      <c r="D7" s="36"/>
      <c r="E7" s="82"/>
      <c r="F7" s="82"/>
      <c r="G7" s="81"/>
      <c r="H7" s="13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/>
      <c r="B8" s="9"/>
      <c r="C8" s="10"/>
      <c r="D8" s="36"/>
      <c r="E8" s="82"/>
      <c r="F8" s="82"/>
      <c r="G8" s="81"/>
      <c r="H8" s="13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/>
      <c r="H9" s="13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/>
      <c r="H10" s="13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/>
      <c r="B11" s="9"/>
      <c r="C11" s="10"/>
      <c r="D11" s="36"/>
      <c r="E11" s="82"/>
      <c r="F11" s="82"/>
      <c r="G11" s="81"/>
      <c r="H11" s="13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/>
      <c r="H12" s="13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5.75" x14ac:dyDescent="0.25">
      <c r="A13" s="9"/>
      <c r="B13" s="9"/>
      <c r="C13" s="10"/>
      <c r="D13" s="36"/>
      <c r="E13" s="13"/>
      <c r="F13" s="13"/>
      <c r="G13" s="81"/>
      <c r="H13" s="13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64"/>
    </row>
    <row r="14" spans="1:26" ht="15.75" x14ac:dyDescent="0.25">
      <c r="A14" s="9"/>
      <c r="B14" s="9"/>
      <c r="C14" s="10"/>
      <c r="D14" s="36"/>
      <c r="E14" s="13"/>
      <c r="F14" s="13"/>
      <c r="G14" s="81"/>
      <c r="H14" s="57"/>
      <c r="I14" s="38"/>
      <c r="J14" s="13"/>
      <c r="K14" s="13"/>
      <c r="L14" s="13"/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/>
      <c r="Y14" s="14"/>
      <c r="Z14" s="164"/>
    </row>
    <row r="15" spans="1:26" ht="15.75" x14ac:dyDescent="0.25">
      <c r="A15" s="9"/>
      <c r="B15" s="9"/>
      <c r="C15" s="10"/>
      <c r="D15" s="36"/>
      <c r="E15" s="13"/>
      <c r="F15" s="13"/>
      <c r="G15" s="81"/>
      <c r="H15" s="57"/>
      <c r="I15" s="38"/>
      <c r="J15" s="13"/>
      <c r="K15" s="13"/>
      <c r="L15" s="13"/>
      <c r="M15" s="13"/>
      <c r="N15" s="14"/>
      <c r="O15" s="12"/>
      <c r="P15" s="38"/>
      <c r="Q15" s="13"/>
      <c r="R15" s="13"/>
      <c r="S15" s="13"/>
      <c r="T15" s="13"/>
      <c r="U15" s="13"/>
      <c r="V15" s="13"/>
      <c r="W15" s="22"/>
      <c r="X15" s="22"/>
      <c r="Y15" s="14"/>
      <c r="Z15" s="164"/>
    </row>
    <row r="16" spans="1:26" ht="15.75" x14ac:dyDescent="0.25">
      <c r="A16" s="9"/>
      <c r="B16" s="9"/>
      <c r="C16" s="10"/>
      <c r="D16" s="36"/>
      <c r="E16" s="13"/>
      <c r="F16" s="13"/>
      <c r="G16" s="81"/>
      <c r="H16" s="57"/>
      <c r="I16" s="38"/>
      <c r="J16" s="13"/>
      <c r="K16" s="13"/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/>
      <c r="W16" s="22"/>
      <c r="X16" s="22"/>
      <c r="Y16" s="14"/>
      <c r="Z16" s="164"/>
    </row>
    <row r="17" spans="1:26" ht="15.75" x14ac:dyDescent="0.25">
      <c r="A17" s="9"/>
      <c r="B17" s="9"/>
      <c r="C17" s="10"/>
      <c r="D17" s="36"/>
      <c r="E17" s="13"/>
      <c r="F17" s="13"/>
      <c r="G17" s="81"/>
      <c r="H17" s="57"/>
      <c r="I17" s="38"/>
      <c r="J17" s="13"/>
      <c r="K17" s="13"/>
      <c r="L17" s="13"/>
      <c r="M17" s="13"/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/>
      <c r="Y17" s="14"/>
      <c r="Z17" s="164"/>
    </row>
    <row r="18" spans="1:26" ht="15.75" x14ac:dyDescent="0.25">
      <c r="A18" s="9"/>
      <c r="B18" s="9"/>
      <c r="C18" s="10"/>
      <c r="D18" s="36"/>
      <c r="E18" s="13"/>
      <c r="F18" s="13"/>
      <c r="G18" s="81"/>
      <c r="H18" s="57"/>
      <c r="I18" s="38"/>
      <c r="J18" s="13"/>
      <c r="K18" s="13"/>
      <c r="L18" s="13"/>
      <c r="M18" s="13"/>
      <c r="N18" s="14"/>
      <c r="O18" s="12"/>
      <c r="P18" s="38"/>
      <c r="Q18" s="13"/>
      <c r="R18" s="13"/>
      <c r="S18" s="13"/>
      <c r="T18" s="13"/>
      <c r="U18" s="13"/>
      <c r="V18" s="13"/>
      <c r="W18" s="22"/>
      <c r="X18" s="22"/>
      <c r="Y18" s="14"/>
      <c r="Z18" s="164"/>
    </row>
    <row r="19" spans="1:26" ht="16.5" thickBot="1" x14ac:dyDescent="0.3">
      <c r="A19" s="9"/>
      <c r="B19" s="9"/>
      <c r="C19" s="10"/>
      <c r="D19" s="36"/>
      <c r="E19" s="13"/>
      <c r="F19" s="13"/>
      <c r="G19" s="81"/>
      <c r="H19" s="57"/>
      <c r="I19" s="38"/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/>
      <c r="X19" s="22"/>
      <c r="Y19" s="14"/>
      <c r="Z19" s="164"/>
    </row>
    <row r="20" spans="1:26" ht="16.5" thickBot="1" x14ac:dyDescent="0.3">
      <c r="A20" s="19">
        <f>COUNTA(A5:A19)</f>
        <v>0</v>
      </c>
      <c r="B20" s="19">
        <f>COUNTA(B5:B19)</f>
        <v>0</v>
      </c>
      <c r="C20" s="19">
        <f>COUNTA(C5:C19)</f>
        <v>0</v>
      </c>
      <c r="D20" s="19">
        <f>COUNTA(D5:D19)</f>
        <v>0</v>
      </c>
      <c r="E20" s="19"/>
      <c r="F20" s="19"/>
      <c r="G20" s="87">
        <f>AVERAGE(G5:G19)</f>
        <v>0</v>
      </c>
      <c r="H20" s="99">
        <f>COUNTA(H5:H19)/60</f>
        <v>0</v>
      </c>
      <c r="I20" s="19">
        <f t="shared" ref="I20:Y20" si="2">COUNTA(I5:I19)</f>
        <v>0</v>
      </c>
      <c r="J20" s="19">
        <f t="shared" si="2"/>
        <v>0</v>
      </c>
      <c r="K20" s="19">
        <f t="shared" si="2"/>
        <v>0</v>
      </c>
      <c r="L20" s="19">
        <f t="shared" si="2"/>
        <v>0</v>
      </c>
      <c r="M20" s="19">
        <f t="shared" si="2"/>
        <v>0</v>
      </c>
      <c r="N20" s="19">
        <f t="shared" si="2"/>
        <v>0</v>
      </c>
      <c r="O20" s="19">
        <f t="shared" si="2"/>
        <v>0</v>
      </c>
      <c r="P20" s="19">
        <f t="shared" si="2"/>
        <v>0</v>
      </c>
      <c r="Q20" s="19">
        <f t="shared" si="2"/>
        <v>0</v>
      </c>
      <c r="R20" s="19">
        <f t="shared" si="2"/>
        <v>0</v>
      </c>
      <c r="S20" s="19">
        <f t="shared" si="2"/>
        <v>0</v>
      </c>
      <c r="T20" s="19">
        <f t="shared" si="2"/>
        <v>0</v>
      </c>
      <c r="U20" s="19">
        <f t="shared" si="2"/>
        <v>0</v>
      </c>
      <c r="V20" s="19">
        <f t="shared" si="2"/>
        <v>0</v>
      </c>
      <c r="W20" s="19">
        <f t="shared" si="2"/>
        <v>0</v>
      </c>
      <c r="X20" s="19">
        <f t="shared" si="2"/>
        <v>0</v>
      </c>
      <c r="Y20" s="19">
        <f t="shared" si="2"/>
        <v>0</v>
      </c>
      <c r="Z20" s="19"/>
    </row>
    <row r="21" spans="1:26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6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9038-C2DD-4F07-829D-9302F32D33EF}">
  <sheetPr>
    <pageSetUpPr fitToPage="1"/>
  </sheetPr>
  <dimension ref="A1:AB29"/>
  <sheetViews>
    <sheetView workbookViewId="0">
      <pane ySplit="3" topLeftCell="A4" activePane="bottomLeft" state="frozen"/>
      <selection pane="bottomLeft" activeCell="C8" sqref="C8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2.85546875" customWidth="1"/>
    <col min="6" max="6" width="9.7109375" customWidth="1"/>
    <col min="10" max="10" width="11.140625" customWidth="1"/>
    <col min="13" max="13" width="11.28515625" customWidth="1"/>
    <col min="14" max="14" width="8.7109375" customWidth="1"/>
    <col min="15" max="15" width="6.7109375" customWidth="1"/>
    <col min="24" max="24" width="10.7109375" customWidth="1"/>
    <col min="28" max="28" width="42.28515625" customWidth="1"/>
  </cols>
  <sheetData>
    <row r="1" spans="1:28" ht="24" thickBot="1" x14ac:dyDescent="0.4">
      <c r="A1" s="223" t="s">
        <v>120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</row>
    <row r="2" spans="1:28" ht="18" x14ac:dyDescent="0.25">
      <c r="A2" s="24"/>
      <c r="B2" s="24"/>
      <c r="C2" s="244" t="s">
        <v>0</v>
      </c>
      <c r="D2" s="245"/>
      <c r="E2" s="75"/>
      <c r="F2" s="25"/>
      <c r="G2" s="246" t="s">
        <v>1</v>
      </c>
      <c r="H2" s="247"/>
      <c r="I2" s="247"/>
      <c r="J2" s="247"/>
      <c r="K2" s="247"/>
      <c r="L2" s="247"/>
      <c r="M2" s="247"/>
      <c r="N2" s="229" t="s">
        <v>27</v>
      </c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1"/>
    </row>
    <row r="3" spans="1:28" ht="61.5" thickBot="1" x14ac:dyDescent="0.3">
      <c r="A3" s="263" t="s">
        <v>38</v>
      </c>
      <c r="B3" s="264"/>
      <c r="C3" s="27" t="s">
        <v>5</v>
      </c>
      <c r="D3" s="28" t="s">
        <v>6</v>
      </c>
      <c r="E3" s="64" t="s">
        <v>72</v>
      </c>
      <c r="F3" s="29" t="s">
        <v>40</v>
      </c>
      <c r="G3" s="16" t="s">
        <v>8</v>
      </c>
      <c r="H3" s="18" t="s">
        <v>9</v>
      </c>
      <c r="I3" s="18" t="s">
        <v>10</v>
      </c>
      <c r="J3" s="30" t="s">
        <v>11</v>
      </c>
      <c r="K3" s="18" t="s">
        <v>12</v>
      </c>
      <c r="L3" s="18" t="s">
        <v>13</v>
      </c>
      <c r="M3" s="18" t="s">
        <v>28</v>
      </c>
      <c r="N3" s="31" t="s">
        <v>93</v>
      </c>
      <c r="O3" s="18" t="s">
        <v>94</v>
      </c>
      <c r="P3" s="18" t="s">
        <v>29</v>
      </c>
      <c r="Q3" s="18" t="s">
        <v>30</v>
      </c>
      <c r="R3" s="18" t="s">
        <v>31</v>
      </c>
      <c r="S3" s="18" t="s">
        <v>32</v>
      </c>
      <c r="T3" s="30" t="s">
        <v>33</v>
      </c>
      <c r="U3" s="30" t="s">
        <v>34</v>
      </c>
      <c r="V3" s="30" t="s">
        <v>35</v>
      </c>
      <c r="W3" s="18" t="s">
        <v>36</v>
      </c>
      <c r="X3" s="30" t="s">
        <v>20</v>
      </c>
      <c r="Y3" s="32" t="s">
        <v>92</v>
      </c>
      <c r="Z3" s="32" t="s">
        <v>67</v>
      </c>
      <c r="AA3" s="28" t="s">
        <v>21</v>
      </c>
      <c r="AB3" s="58" t="s">
        <v>22</v>
      </c>
    </row>
    <row r="4" spans="1:28" ht="15" customHeight="1" x14ac:dyDescent="0.25">
      <c r="A4" s="265" t="s">
        <v>53</v>
      </c>
      <c r="B4" s="266"/>
      <c r="C4" s="34">
        <f>SUM('January - EMS '!C2)</f>
        <v>62</v>
      </c>
      <c r="D4" s="34">
        <f>SUM('January - EMS '!D2)</f>
        <v>0</v>
      </c>
      <c r="E4" s="81">
        <f>SUM('January - EMS '!G2)</f>
        <v>5.8915770609318978E-3</v>
      </c>
      <c r="F4" s="101">
        <f>SUM('January - EMS '!H2)</f>
        <v>28.166666666666668</v>
      </c>
      <c r="G4" s="34">
        <f>SUM('January - EMS '!I2)</f>
        <v>23</v>
      </c>
      <c r="H4" s="34">
        <f>SUM('January - EMS '!J2)</f>
        <v>7</v>
      </c>
      <c r="I4" s="34">
        <f>SUM('January - EMS '!K2)</f>
        <v>10</v>
      </c>
      <c r="J4" s="34">
        <f>SUM('January - EMS '!L2)</f>
        <v>15</v>
      </c>
      <c r="K4" s="34">
        <f>SUM('January - EMS '!M2)</f>
        <v>2</v>
      </c>
      <c r="L4" s="34">
        <f>SUM('January - EMS '!N2)</f>
        <v>5</v>
      </c>
      <c r="M4" s="34">
        <f>SUM('January - EMS '!O2)</f>
        <v>0</v>
      </c>
      <c r="N4" s="34">
        <f>SUM('January - EMS '!P2)</f>
        <v>22</v>
      </c>
      <c r="O4" s="34">
        <f>SUM('January - EMS '!Q2)</f>
        <v>0</v>
      </c>
      <c r="P4" s="34">
        <f>SUM('January - EMS '!R2)</f>
        <v>5</v>
      </c>
      <c r="Q4" s="34">
        <f>SUM('January - EMS '!S2)</f>
        <v>11</v>
      </c>
      <c r="R4" s="34">
        <f>SUM('January - EMS '!T2)</f>
        <v>9</v>
      </c>
      <c r="S4" s="34">
        <f>SUM('January - EMS '!U2)</f>
        <v>1</v>
      </c>
      <c r="T4" s="34">
        <f>SUM('January - EMS '!V2)</f>
        <v>1</v>
      </c>
      <c r="U4" s="34">
        <f>SUM('January - EMS '!W2)</f>
        <v>6</v>
      </c>
      <c r="V4" s="34">
        <f>SUM('January - EMS '!X2)</f>
        <v>1</v>
      </c>
      <c r="W4" s="34">
        <f>SUM('January - EMS '!Y2)</f>
        <v>0</v>
      </c>
      <c r="X4" s="34">
        <f>SUM('January - EMS '!Z2)</f>
        <v>3</v>
      </c>
      <c r="Y4" s="34">
        <f>SUM('January - EMS '!AA2)</f>
        <v>0</v>
      </c>
      <c r="Z4" s="34">
        <f>SUM('January - EMS '!AB2)</f>
        <v>1</v>
      </c>
      <c r="AA4" s="34">
        <f>SUM('January - EMS '!AC2)</f>
        <v>15</v>
      </c>
      <c r="AB4" s="59"/>
    </row>
    <row r="5" spans="1:28" ht="15.75" x14ac:dyDescent="0.25">
      <c r="A5" s="261" t="s">
        <v>54</v>
      </c>
      <c r="B5" s="262"/>
      <c r="C5" s="34">
        <f>SUM('February - EMS '!C2)</f>
        <v>52</v>
      </c>
      <c r="D5" s="34">
        <f>SUM('February - EMS '!D5)</f>
        <v>0</v>
      </c>
      <c r="E5" s="81">
        <f>SUM('February - EMS '!G2)</f>
        <v>6.2767094017093985E-3</v>
      </c>
      <c r="F5" s="101">
        <f>SUM('February - EMS '!H2)</f>
        <v>21.55</v>
      </c>
      <c r="G5" s="34">
        <f>SUM('February - EMS '!I2)</f>
        <v>16</v>
      </c>
      <c r="H5" s="34">
        <f>SUM('February - EMS '!J2)</f>
        <v>1</v>
      </c>
      <c r="I5" s="34">
        <f>SUM('February - EMS '!K2)</f>
        <v>8</v>
      </c>
      <c r="J5" s="34">
        <f>SUM('February - EMS '!L2)</f>
        <v>17</v>
      </c>
      <c r="K5" s="34">
        <f>SUM('February - EMS '!M2)</f>
        <v>5</v>
      </c>
      <c r="L5" s="34">
        <f>SUM('February - EMS '!N2)</f>
        <v>5</v>
      </c>
      <c r="M5" s="34">
        <f>SUM('February - EMS '!O2)</f>
        <v>0</v>
      </c>
      <c r="N5" s="34">
        <f>SUM('February - EMS '!P2)</f>
        <v>18</v>
      </c>
      <c r="O5" s="34">
        <f>SUM('February - EMS '!Q2)</f>
        <v>0</v>
      </c>
      <c r="P5" s="34">
        <f>SUM('February - EMS '!R2)</f>
        <v>6</v>
      </c>
      <c r="Q5" s="34">
        <f>SUM('February - EMS '!S2)</f>
        <v>4</v>
      </c>
      <c r="R5" s="34">
        <f>SUM('February - EMS '!T2)</f>
        <v>7</v>
      </c>
      <c r="S5" s="34">
        <f>SUM('February - EMS '!U2)</f>
        <v>2</v>
      </c>
      <c r="T5" s="34">
        <f>SUM('February - EMS '!V2)</f>
        <v>2</v>
      </c>
      <c r="U5" s="34">
        <f>SUM('February - EMS '!W2)</f>
        <v>4</v>
      </c>
      <c r="V5" s="34">
        <f>SUM('February - EMS '!X2)</f>
        <v>1</v>
      </c>
      <c r="W5" s="34">
        <f>SUM('February - EMS '!Y2)</f>
        <v>1</v>
      </c>
      <c r="X5" s="34">
        <f>SUM('February - EMS '!Z2)</f>
        <v>3</v>
      </c>
      <c r="Y5" s="34">
        <f>SUM('February - EMS '!AA2)</f>
        <v>0</v>
      </c>
      <c r="Z5" s="34">
        <f>SUM('February - EMS '!AB2)</f>
        <v>1</v>
      </c>
      <c r="AA5" s="34">
        <f>SUM('February - EMS '!AC2)</f>
        <v>12</v>
      </c>
      <c r="AB5" s="56"/>
    </row>
    <row r="6" spans="1:28" ht="15.75" x14ac:dyDescent="0.25">
      <c r="A6" s="261" t="s">
        <v>55</v>
      </c>
      <c r="B6" s="262"/>
      <c r="C6" s="38">
        <f>SUM('March - EMS '!C2)</f>
        <v>58</v>
      </c>
      <c r="D6" s="38">
        <f>SUM('March - EMS '!D2)</f>
        <v>0</v>
      </c>
      <c r="E6" s="81">
        <f>SUM('March - EMS '!G2)</f>
        <v>4.7413793103448223E-3</v>
      </c>
      <c r="F6" s="102">
        <f>SUM('March - EMS '!H2)</f>
        <v>22.4</v>
      </c>
      <c r="G6" s="38">
        <f>SUM('March - EMS '!I2)</f>
        <v>37</v>
      </c>
      <c r="H6" s="38">
        <f>SUM('March - EMS '!J2)</f>
        <v>2</v>
      </c>
      <c r="I6" s="38">
        <f>SUM('March - EMS '!K2)</f>
        <v>5</v>
      </c>
      <c r="J6" s="38">
        <f>SUM('March - EMS '!L2)</f>
        <v>8</v>
      </c>
      <c r="K6" s="38">
        <f>SUM('March - EMS '!M2)</f>
        <v>3</v>
      </c>
      <c r="L6" s="38">
        <f>SUM('March - EMS '!N2)</f>
        <v>3</v>
      </c>
      <c r="M6" s="38">
        <f>SUM('March - EMS '!O2)</f>
        <v>0</v>
      </c>
      <c r="N6" s="38">
        <f>SUM('March - EMS '!P2)</f>
        <v>23</v>
      </c>
      <c r="O6" s="38">
        <f>SUM('March - EMS '!Q2)</f>
        <v>0</v>
      </c>
      <c r="P6" s="38">
        <f>SUM('March - EMS '!R2)</f>
        <v>8</v>
      </c>
      <c r="Q6" s="38">
        <f>SUM('March - EMS '!S2)</f>
        <v>4</v>
      </c>
      <c r="R6" s="38">
        <f>SUM('March - EMS '!T2)</f>
        <v>4</v>
      </c>
      <c r="S6" s="38">
        <f>SUM('March - EMS '!U2)</f>
        <v>1</v>
      </c>
      <c r="T6" s="38">
        <f>SUM('March - EMS '!V2)</f>
        <v>2</v>
      </c>
      <c r="U6" s="38">
        <f>SUM('March - EMS '!W2)</f>
        <v>1</v>
      </c>
      <c r="V6" s="38">
        <f>SUM('March - EMS '!X2)</f>
        <v>0</v>
      </c>
      <c r="W6" s="38">
        <f>SUM('March - EMS '!Y2)</f>
        <v>4</v>
      </c>
      <c r="X6" s="38">
        <f>SUM('March - EMS '!Z2)</f>
        <v>3</v>
      </c>
      <c r="Y6" s="38">
        <f>SUM('March - EMS '!AA2)</f>
        <v>0</v>
      </c>
      <c r="Z6" s="38">
        <f>SUM('March - EMS '!AB2)</f>
        <v>1</v>
      </c>
      <c r="AA6" s="38">
        <f>SUM('March - EMS '!AC2)</f>
        <v>16</v>
      </c>
      <c r="AB6" s="56"/>
    </row>
    <row r="7" spans="1:28" ht="15.75" x14ac:dyDescent="0.25">
      <c r="A7" s="261" t="s">
        <v>44</v>
      </c>
      <c r="B7" s="262"/>
      <c r="C7" s="38">
        <f>SUM('April - EMS'!C2)</f>
        <v>46</v>
      </c>
      <c r="D7" s="38">
        <f>SUM('April - EMS'!D2)</f>
        <v>0</v>
      </c>
      <c r="E7" s="81">
        <f>SUM('April - EMS'!G2)</f>
        <v>4.9679487179487133E-3</v>
      </c>
      <c r="F7" s="102">
        <f>SUM('April - EMS'!H2)</f>
        <v>23.416666666666668</v>
      </c>
      <c r="G7" s="38">
        <f>SUM('April - EMS'!I2)</f>
        <v>24</v>
      </c>
      <c r="H7" s="38">
        <f>SUM('April - EMS'!J2)</f>
        <v>4</v>
      </c>
      <c r="I7" s="38">
        <f>SUM('April - EMS'!K2)</f>
        <v>5</v>
      </c>
      <c r="J7" s="38">
        <f>SUM('April - EMS'!L2)</f>
        <v>11</v>
      </c>
      <c r="K7" s="38">
        <f>SUM('April - EMS'!M2)</f>
        <v>2</v>
      </c>
      <c r="L7" s="197">
        <v>0</v>
      </c>
      <c r="M7" s="38">
        <f>SUM('April - EMS'!N2)</f>
        <v>0</v>
      </c>
      <c r="N7" s="38">
        <f>SUM('April - EMS'!O2)</f>
        <v>14</v>
      </c>
      <c r="O7" s="38">
        <f>SUM('April - EMS'!P2)</f>
        <v>1</v>
      </c>
      <c r="P7" s="38">
        <f>SUM('April - EMS'!Q2)</f>
        <v>4</v>
      </c>
      <c r="Q7" s="38">
        <f>SUM('April - EMS'!R2)</f>
        <v>3</v>
      </c>
      <c r="R7" s="38">
        <f>SUM('April - EMS'!S2)</f>
        <v>9</v>
      </c>
      <c r="S7" s="38">
        <f>SUM('April - EMS'!T2)</f>
        <v>2</v>
      </c>
      <c r="T7" s="38">
        <f>SUM('April - EMS'!U2)</f>
        <v>0</v>
      </c>
      <c r="U7" s="38">
        <f>SUM('April - EMS'!V2)</f>
        <v>0</v>
      </c>
      <c r="V7" s="38">
        <f>SUM('April - EMS'!W2)</f>
        <v>1</v>
      </c>
      <c r="W7" s="38">
        <f>SUM('April - EMS'!X2)</f>
        <v>0</v>
      </c>
      <c r="X7" s="38">
        <f>SUM('April - EMS'!Y2)</f>
        <v>0</v>
      </c>
      <c r="Y7" s="38">
        <f>SUM('April - EMS'!Z2)</f>
        <v>1</v>
      </c>
      <c r="Z7" s="38">
        <f>SUM('April - EMS'!AA2)</f>
        <v>3</v>
      </c>
      <c r="AA7" s="38">
        <f>SUM('April - EMS'!AB2)</f>
        <v>11</v>
      </c>
      <c r="AB7" s="56"/>
    </row>
    <row r="8" spans="1:28" ht="15.75" x14ac:dyDescent="0.25">
      <c r="A8" s="261" t="s">
        <v>45</v>
      </c>
      <c r="B8" s="262"/>
      <c r="C8" s="38">
        <f>SUM('May - EMS '!C2)</f>
        <v>47</v>
      </c>
      <c r="D8" s="38">
        <f>SUM('May - EMS '!D2)</f>
        <v>1</v>
      </c>
      <c r="E8" s="81">
        <f>SUM('May - EMS '!G2)</f>
        <v>3.9824263038548743E-3</v>
      </c>
      <c r="F8" s="102">
        <f>SUM('May - EMS '!H2)</f>
        <v>18.283333333333335</v>
      </c>
      <c r="G8" s="38">
        <f>SUM('May - EMS '!I2)</f>
        <v>29</v>
      </c>
      <c r="H8" s="38">
        <f>SUM('May - EMS '!J2)</f>
        <v>6</v>
      </c>
      <c r="I8" s="38">
        <f>SUM('May - EMS '!K2)</f>
        <v>4</v>
      </c>
      <c r="J8" s="38">
        <f>SUM('May - EMS '!L2)</f>
        <v>7</v>
      </c>
      <c r="K8" s="38">
        <f>SUM('May - EMS '!M2)</f>
        <v>1</v>
      </c>
      <c r="L8" s="197">
        <v>0</v>
      </c>
      <c r="M8" s="38">
        <f>SUM('May - EMS '!N2)</f>
        <v>0</v>
      </c>
      <c r="N8" s="38">
        <f>SUM('May - EMS '!O2)</f>
        <v>11</v>
      </c>
      <c r="O8" s="38">
        <f>SUM('May - EMS '!P2)</f>
        <v>0</v>
      </c>
      <c r="P8" s="38">
        <f>SUM('May - EMS '!Q2)</f>
        <v>4</v>
      </c>
      <c r="Q8" s="38">
        <f>SUM('May - EMS '!R2)</f>
        <v>7</v>
      </c>
      <c r="R8" s="38">
        <f>SUM('May - EMS '!S2)</f>
        <v>1</v>
      </c>
      <c r="S8" s="38">
        <f>SUM('May - EMS '!T2)</f>
        <v>2</v>
      </c>
      <c r="T8" s="38">
        <f>SUM('May - EMS '!U2)</f>
        <v>6</v>
      </c>
      <c r="U8" s="38">
        <f>SUM('May - EMS '!V2)</f>
        <v>2</v>
      </c>
      <c r="V8" s="38">
        <f>SUM('May - EMS '!W2)</f>
        <v>0</v>
      </c>
      <c r="W8" s="38">
        <f>SUM('May - EMS '!X2)</f>
        <v>2</v>
      </c>
      <c r="X8" s="38">
        <f>SUM('May - EMS '!Y2)</f>
        <v>0</v>
      </c>
      <c r="Y8" s="38">
        <f>SUM('May - EMS '!Z2)</f>
        <v>1</v>
      </c>
      <c r="Z8" s="38">
        <f>SUM('May - EMS '!AA2)</f>
        <v>0</v>
      </c>
      <c r="AA8" s="38">
        <f>SUM('May - EMS '!AB2)</f>
        <v>14</v>
      </c>
      <c r="AB8" s="56"/>
    </row>
    <row r="9" spans="1:28" ht="15.75" x14ac:dyDescent="0.25">
      <c r="A9" s="261" t="s">
        <v>56</v>
      </c>
      <c r="B9" s="262"/>
      <c r="C9" s="38">
        <f>SUM('June - EMS '!C2)</f>
        <v>41</v>
      </c>
      <c r="D9" s="38">
        <f>SUM('June - EMS '!D2)</f>
        <v>0</v>
      </c>
      <c r="E9" s="81">
        <f>SUM('June - EMS '!G2)</f>
        <v>5.3014905149051496E-3</v>
      </c>
      <c r="F9" s="102">
        <f>SUM('June - EMS '!H2)</f>
        <v>19.7</v>
      </c>
      <c r="G9" s="38">
        <f>SUM('June - EMS '!I2)</f>
        <v>21</v>
      </c>
      <c r="H9" s="38">
        <f>SUM('June - EMS '!J2)</f>
        <v>1</v>
      </c>
      <c r="I9" s="38">
        <f>SUM('June - EMS '!K2)</f>
        <v>7</v>
      </c>
      <c r="J9" s="38">
        <f>SUM('June - EMS '!L2)</f>
        <v>11</v>
      </c>
      <c r="K9" s="38">
        <f>SUM('June - EMS '!M2)</f>
        <v>1</v>
      </c>
      <c r="L9" s="197">
        <v>0</v>
      </c>
      <c r="M9" s="38">
        <f>SUM('June - EMS '!N2)</f>
        <v>0</v>
      </c>
      <c r="N9" s="38">
        <f>SUM('June - EMS '!O2)</f>
        <v>9</v>
      </c>
      <c r="O9" s="38">
        <f>SUM('June - EMS '!P2)</f>
        <v>0</v>
      </c>
      <c r="P9" s="38">
        <f>SUM('June - EMS '!Q2)</f>
        <v>8</v>
      </c>
      <c r="Q9" s="38">
        <f>SUM('June - EMS '!R2)</f>
        <v>5</v>
      </c>
      <c r="R9" s="38">
        <f>SUM('June - EMS '!S2)</f>
        <v>6</v>
      </c>
      <c r="S9" s="38">
        <f>SUM('June - EMS '!T2)</f>
        <v>2</v>
      </c>
      <c r="T9" s="38">
        <f>SUM('June - EMS '!U2)</f>
        <v>3</v>
      </c>
      <c r="U9" s="38">
        <f>SUM('June - EMS '!V2)</f>
        <v>0</v>
      </c>
      <c r="V9" s="38">
        <f>SUM('June - EMS '!W2)</f>
        <v>2</v>
      </c>
      <c r="W9" s="38">
        <f>SUM('June - EMS '!X2)</f>
        <v>0</v>
      </c>
      <c r="X9" s="38">
        <f>SUM('June - EMS '!Y2)</f>
        <v>1</v>
      </c>
      <c r="Y9" s="38">
        <f>SUM('June - EMS '!Z2)</f>
        <v>1</v>
      </c>
      <c r="Z9" s="38">
        <f>SUM('June - EMS '!AA2)</f>
        <v>0</v>
      </c>
      <c r="AA9" s="38">
        <f>SUM('June - EMS '!AB2)</f>
        <v>9</v>
      </c>
      <c r="AB9" s="56"/>
    </row>
    <row r="10" spans="1:28" ht="15.75" x14ac:dyDescent="0.25">
      <c r="A10" s="261" t="s">
        <v>47</v>
      </c>
      <c r="B10" s="262"/>
      <c r="C10" s="38">
        <f>SUM('July - EMS '!C2)</f>
        <v>61</v>
      </c>
      <c r="D10" s="38">
        <f>SUM('July - EMS '!D2)</f>
        <v>0</v>
      </c>
      <c r="E10" s="81">
        <f>SUM('July - EMS '!G2)</f>
        <v>5.1036155202821868E-3</v>
      </c>
      <c r="F10" s="102">
        <f>SUM('July - EMS '!H2)</f>
        <v>22.75</v>
      </c>
      <c r="G10" s="38">
        <f>SUM('July - EMS '!I2)</f>
        <v>29</v>
      </c>
      <c r="H10" s="38">
        <f>SUM('July - EMS '!J2)</f>
        <v>3</v>
      </c>
      <c r="I10" s="38">
        <f>SUM('July - EMS '!K2)</f>
        <v>17</v>
      </c>
      <c r="J10" s="38">
        <f>SUM('July - EMS '!L2)</f>
        <v>9</v>
      </c>
      <c r="K10" s="38">
        <f>SUM('July - EMS '!M2)</f>
        <v>3</v>
      </c>
      <c r="L10" s="197">
        <v>0</v>
      </c>
      <c r="M10" s="38">
        <f>SUM('July - EMS '!N2)</f>
        <v>0</v>
      </c>
      <c r="N10" s="38">
        <f>SUM('July - EMS '!O2)</f>
        <v>15</v>
      </c>
      <c r="O10" s="38">
        <f>SUM('July - EMS '!P2)</f>
        <v>0</v>
      </c>
      <c r="P10" s="38">
        <f>SUM('July - EMS '!Q2)</f>
        <v>10</v>
      </c>
      <c r="Q10" s="38">
        <f>SUM('July - EMS '!R2)</f>
        <v>3</v>
      </c>
      <c r="R10" s="38">
        <f>SUM('July - EMS '!S2)</f>
        <v>7</v>
      </c>
      <c r="S10" s="38">
        <f>SUM('July - EMS '!T2)</f>
        <v>2</v>
      </c>
      <c r="T10" s="38">
        <f>SUM('July - EMS '!U2)</f>
        <v>2</v>
      </c>
      <c r="U10" s="38">
        <f>SUM('July - EMS '!V2)</f>
        <v>4</v>
      </c>
      <c r="V10" s="38">
        <f>SUM('July - EMS '!W2)</f>
        <v>3</v>
      </c>
      <c r="W10" s="38">
        <f>SUM('July - EMS '!X2)</f>
        <v>2</v>
      </c>
      <c r="X10" s="38">
        <f>SUM('July - EMS '!Y2)</f>
        <v>8</v>
      </c>
      <c r="Y10" s="38">
        <f>SUM('July - EMS '!Z2)</f>
        <v>0</v>
      </c>
      <c r="Z10" s="38">
        <f>SUM('July - EMS '!AA2)</f>
        <v>1</v>
      </c>
      <c r="AA10" s="38">
        <f>SUM('July - EMS '!AB2)</f>
        <v>10</v>
      </c>
      <c r="AB10" s="56"/>
    </row>
    <row r="11" spans="1:28" ht="15.75" x14ac:dyDescent="0.25">
      <c r="A11" s="261" t="s">
        <v>48</v>
      </c>
      <c r="B11" s="262"/>
      <c r="C11" s="38">
        <f>SUM('August - EMS '!C2)</f>
        <v>62</v>
      </c>
      <c r="D11" s="38">
        <f>SUM('August - EMS '!D2)</f>
        <v>0</v>
      </c>
      <c r="E11" s="81">
        <f>SUM('August - EMS '!G2)</f>
        <v>5.3651433691756269E-3</v>
      </c>
      <c r="F11" s="102">
        <f>SUM('August - EMS '!H2)</f>
        <v>29.516666666666666</v>
      </c>
      <c r="G11" s="38">
        <f>SUM('August - EMS '!I2)</f>
        <v>27</v>
      </c>
      <c r="H11" s="38">
        <f>SUM('August - EMS '!J2)</f>
        <v>6</v>
      </c>
      <c r="I11" s="38">
        <f>SUM('August - EMS '!K2)</f>
        <v>9</v>
      </c>
      <c r="J11" s="38">
        <f>SUM('August - EMS '!L2)</f>
        <v>15</v>
      </c>
      <c r="K11" s="38">
        <f>SUM('August - EMS '!M2)</f>
        <v>5</v>
      </c>
      <c r="L11" s="197">
        <v>0</v>
      </c>
      <c r="M11" s="38">
        <f>SUM('August - EMS '!N2)</f>
        <v>0</v>
      </c>
      <c r="N11" s="38">
        <f>SUM('August - EMS '!O2)</f>
        <v>27</v>
      </c>
      <c r="O11" s="38">
        <f>SUM('August - EMS '!P2)</f>
        <v>0</v>
      </c>
      <c r="P11" s="38">
        <f>SUM('August - EMS '!Q2)</f>
        <v>5</v>
      </c>
      <c r="Q11" s="38">
        <f>SUM('August - EMS '!R2)</f>
        <v>10</v>
      </c>
      <c r="R11" s="38">
        <f>SUM('August - EMS '!S2)</f>
        <v>5</v>
      </c>
      <c r="S11" s="38">
        <f>SUM('August - EMS '!T2)</f>
        <v>0</v>
      </c>
      <c r="T11" s="38">
        <f>SUM('August - EMS '!U2)</f>
        <v>1</v>
      </c>
      <c r="U11" s="38">
        <f>SUM('August - EMS '!V2)</f>
        <v>2</v>
      </c>
      <c r="V11" s="38">
        <f>SUM('August - EMS '!W2)</f>
        <v>1</v>
      </c>
      <c r="W11" s="38">
        <f>SUM('August - EMS '!X2)</f>
        <v>1</v>
      </c>
      <c r="X11" s="38">
        <f>SUM('August - EMS '!Y2)</f>
        <v>1</v>
      </c>
      <c r="Y11" s="38">
        <f>SUM('August - EMS '!Z2)</f>
        <v>1</v>
      </c>
      <c r="Z11" s="38">
        <f>SUM('August - EMS '!AA2)</f>
        <v>1</v>
      </c>
      <c r="AA11" s="38">
        <f>SUM('August - EMS '!AB2)</f>
        <v>20</v>
      </c>
      <c r="AB11" s="56"/>
    </row>
    <row r="12" spans="1:28" ht="15.75" x14ac:dyDescent="0.25">
      <c r="A12" s="261" t="s">
        <v>57</v>
      </c>
      <c r="B12" s="262"/>
      <c r="C12" s="38">
        <f>SUM('September - EMS '!C2)</f>
        <v>4</v>
      </c>
      <c r="D12" s="38">
        <f>SUM('September - EMS '!D2)</f>
        <v>0</v>
      </c>
      <c r="E12" s="81">
        <f>SUM('September - EMS '!G2)</f>
        <v>4.0277777777777745E-4</v>
      </c>
      <c r="F12" s="102">
        <f>SUM('September - EMS '!H2)</f>
        <v>2.0666666666666669</v>
      </c>
      <c r="G12" s="38">
        <f>SUM('September - EMS '!I2)</f>
        <v>1</v>
      </c>
      <c r="H12" s="38">
        <f>SUM('September - EMS '!J2)</f>
        <v>0</v>
      </c>
      <c r="I12" s="38">
        <f>SUM('September - EMS '!K2)</f>
        <v>1</v>
      </c>
      <c r="J12" s="38">
        <f>SUM('September - EMS '!L2)</f>
        <v>2</v>
      </c>
      <c r="K12" s="38">
        <f>SUM('September - EMS '!M2)</f>
        <v>0</v>
      </c>
      <c r="L12" s="197">
        <v>0</v>
      </c>
      <c r="M12" s="38">
        <f>SUM('September - EMS '!N2)</f>
        <v>0</v>
      </c>
      <c r="N12" s="38">
        <f>SUM('September - EMS '!O2)</f>
        <v>1</v>
      </c>
      <c r="O12" s="38">
        <f>SUM('September - EMS '!P2)</f>
        <v>0</v>
      </c>
      <c r="P12" s="38">
        <f>SUM('September - EMS '!Q2)</f>
        <v>2</v>
      </c>
      <c r="Q12" s="38">
        <f>SUM('September - EMS '!R2)</f>
        <v>1</v>
      </c>
      <c r="R12" s="38">
        <f>SUM('September - EMS '!S2)</f>
        <v>0</v>
      </c>
      <c r="S12" s="38">
        <f>SUM('September - EMS '!T2)</f>
        <v>0</v>
      </c>
      <c r="T12" s="38">
        <f>SUM('September - EMS '!U2)</f>
        <v>0</v>
      </c>
      <c r="U12" s="38">
        <f>SUM('September - EMS '!V2)</f>
        <v>0</v>
      </c>
      <c r="V12" s="38">
        <f>SUM('September - EMS '!W2)</f>
        <v>0</v>
      </c>
      <c r="W12" s="38">
        <f>SUM('September - EMS '!X2)</f>
        <v>0</v>
      </c>
      <c r="X12" s="38">
        <f>SUM('September - EMS '!Y2)</f>
        <v>0</v>
      </c>
      <c r="Y12" s="38">
        <f>SUM('September - EMS '!Z2)</f>
        <v>0</v>
      </c>
      <c r="Z12" s="38">
        <f>SUM('September - EMS '!AA2)</f>
        <v>0</v>
      </c>
      <c r="AA12" s="38">
        <f>SUM('September - EMS '!AB2)</f>
        <v>2</v>
      </c>
      <c r="AB12" s="56"/>
    </row>
    <row r="13" spans="1:28" ht="15.75" x14ac:dyDescent="0.25">
      <c r="A13" s="261" t="s">
        <v>50</v>
      </c>
      <c r="B13" s="262"/>
      <c r="C13" s="38">
        <f>SUM('October - EMS '!C2)</f>
        <v>0</v>
      </c>
      <c r="D13" s="38">
        <f>SUM('October - EMS '!D2)</f>
        <v>0</v>
      </c>
      <c r="E13" s="81">
        <f>SUM('October - EMS '!G2)</f>
        <v>0</v>
      </c>
      <c r="F13" s="102">
        <f>SUM('October - EMS '!H2)</f>
        <v>0</v>
      </c>
      <c r="G13" s="38">
        <f>SUM('October - EMS '!I2)</f>
        <v>0</v>
      </c>
      <c r="H13" s="38">
        <f>SUM('October - EMS '!J2)</f>
        <v>0</v>
      </c>
      <c r="I13" s="38">
        <f>SUM('October - EMS '!K2)</f>
        <v>0</v>
      </c>
      <c r="J13" s="38">
        <f>SUM('October - EMS '!L2)</f>
        <v>0</v>
      </c>
      <c r="K13" s="38">
        <f>SUM('October - EMS '!M2)</f>
        <v>0</v>
      </c>
      <c r="L13" s="197">
        <v>0</v>
      </c>
      <c r="M13" s="38">
        <f>SUM('October - EMS '!N2)</f>
        <v>0</v>
      </c>
      <c r="N13" s="38">
        <f>SUM('October - EMS '!O2)</f>
        <v>0</v>
      </c>
      <c r="O13" s="38">
        <f>SUM('October - EMS '!P2)</f>
        <v>0</v>
      </c>
      <c r="P13" s="38">
        <f>SUM('October - EMS '!Q2)</f>
        <v>0</v>
      </c>
      <c r="Q13" s="38">
        <f>SUM('October - EMS '!R2)</f>
        <v>0</v>
      </c>
      <c r="R13" s="38">
        <f>SUM('October - EMS '!S2)</f>
        <v>0</v>
      </c>
      <c r="S13" s="38">
        <f>SUM('October - EMS '!T2)</f>
        <v>0</v>
      </c>
      <c r="T13" s="38">
        <f>SUM('October - EMS '!U2)</f>
        <v>0</v>
      </c>
      <c r="U13" s="38">
        <f>SUM('October - EMS '!V2)</f>
        <v>0</v>
      </c>
      <c r="V13" s="38">
        <f>SUM('October - EMS '!W2)</f>
        <v>0</v>
      </c>
      <c r="W13" s="38">
        <f>SUM('October - EMS '!X2)</f>
        <v>0</v>
      </c>
      <c r="X13" s="38">
        <f>SUM('October - EMS '!Y2)</f>
        <v>0</v>
      </c>
      <c r="Y13" s="38">
        <f>SUM('October - EMS '!Z2)</f>
        <v>0</v>
      </c>
      <c r="Z13" s="38">
        <f>SUM('October - EMS '!AA2)</f>
        <v>0</v>
      </c>
      <c r="AA13" s="38">
        <f>SUM('October - EMS '!AB2)</f>
        <v>0</v>
      </c>
      <c r="AB13" s="56"/>
    </row>
    <row r="14" spans="1:28" ht="15.75" x14ac:dyDescent="0.25">
      <c r="A14" s="261" t="s">
        <v>51</v>
      </c>
      <c r="B14" s="262"/>
      <c r="C14" s="38">
        <f>SUM('November - EMS '!C2)</f>
        <v>0</v>
      </c>
      <c r="D14" s="38">
        <f>SUM('November - EMS '!D2)</f>
        <v>0</v>
      </c>
      <c r="E14" s="81">
        <f>SUM('November - EMS '!G2)</f>
        <v>0</v>
      </c>
      <c r="F14" s="102">
        <f>SUM('November - EMS '!G2)</f>
        <v>0</v>
      </c>
      <c r="G14" s="38">
        <f>SUM('November - EMS '!I2)</f>
        <v>0</v>
      </c>
      <c r="H14" s="38">
        <f>SUM('November - EMS '!J2)</f>
        <v>0</v>
      </c>
      <c r="I14" s="38">
        <f>SUM('November - EMS '!K2)</f>
        <v>0</v>
      </c>
      <c r="J14" s="38">
        <f>SUM('November - EMS '!L2)</f>
        <v>0</v>
      </c>
      <c r="K14" s="38">
        <f>SUM('November - EMS '!M2)</f>
        <v>0</v>
      </c>
      <c r="L14" s="197">
        <v>0</v>
      </c>
      <c r="M14" s="38">
        <f>SUM('November - EMS '!N2)</f>
        <v>0</v>
      </c>
      <c r="N14" s="38">
        <f>SUM('November - EMS '!O2)</f>
        <v>0</v>
      </c>
      <c r="O14" s="38">
        <f>SUM('November - EMS '!P2)</f>
        <v>0</v>
      </c>
      <c r="P14" s="38">
        <f>SUM('November - EMS '!Q2)</f>
        <v>0</v>
      </c>
      <c r="Q14" s="38">
        <f>SUM('November - EMS '!R2)</f>
        <v>0</v>
      </c>
      <c r="R14" s="38">
        <f>SUM('November - EMS '!S2)</f>
        <v>0</v>
      </c>
      <c r="S14" s="38">
        <f>SUM('November - EMS '!T2)</f>
        <v>0</v>
      </c>
      <c r="T14" s="38">
        <f>SUM('November - EMS '!U2)</f>
        <v>0</v>
      </c>
      <c r="U14" s="38">
        <f>SUM('November - EMS '!V2)</f>
        <v>0</v>
      </c>
      <c r="V14" s="38">
        <f>SUM('November - EMS '!W2)</f>
        <v>0</v>
      </c>
      <c r="W14" s="38">
        <f>SUM('November - EMS '!X2)</f>
        <v>0</v>
      </c>
      <c r="X14" s="38">
        <f>SUM('November - EMS '!Y2)</f>
        <v>0</v>
      </c>
      <c r="Y14" s="38">
        <f>SUM('November - EMS '!Z2)</f>
        <v>0</v>
      </c>
      <c r="Z14" s="38">
        <f>SUM('November - EMS '!AA2)</f>
        <v>0</v>
      </c>
      <c r="AA14" s="38">
        <f>SUM('November - EMS '!AB2)</f>
        <v>0</v>
      </c>
      <c r="AB14" s="56"/>
    </row>
    <row r="15" spans="1:28" ht="15.75" x14ac:dyDescent="0.25">
      <c r="A15" s="261" t="s">
        <v>52</v>
      </c>
      <c r="B15" s="262"/>
      <c r="C15" s="38">
        <f>SUM('December - EMS '!C2)</f>
        <v>0</v>
      </c>
      <c r="D15" s="13">
        <f>SUM('December - EMS '!D2)</f>
        <v>0</v>
      </c>
      <c r="E15" s="81">
        <f>SUM('December - EMS '!G2)</f>
        <v>0</v>
      </c>
      <c r="F15" s="102">
        <f>SUM('December - EMS '!G2)</f>
        <v>0</v>
      </c>
      <c r="G15" s="38">
        <f>SUM('December - EMS '!F2)</f>
        <v>0</v>
      </c>
      <c r="H15" s="38">
        <f>SUM('December - EMS '!J2)</f>
        <v>0</v>
      </c>
      <c r="I15" s="38">
        <f>SUM('December - EMS '!K2)</f>
        <v>0</v>
      </c>
      <c r="J15" s="38">
        <f>SUM('December - EMS '!L2)</f>
        <v>0</v>
      </c>
      <c r="K15" s="38">
        <f>SUM('December - EMS '!M2)</f>
        <v>0</v>
      </c>
      <c r="L15" s="197">
        <v>0</v>
      </c>
      <c r="M15" s="38">
        <f>SUM('December - EMS '!N2)</f>
        <v>0</v>
      </c>
      <c r="N15" s="38">
        <f>SUM('December - EMS '!O3)</f>
        <v>0</v>
      </c>
      <c r="O15" s="38">
        <f>SUM('December - EMS '!P3)</f>
        <v>0</v>
      </c>
      <c r="P15" s="38">
        <f>SUM('December - EMS '!Q3)</f>
        <v>0</v>
      </c>
      <c r="Q15" s="38">
        <f>SUM('December - EMS '!R3)</f>
        <v>0</v>
      </c>
      <c r="R15" s="38">
        <f>SUM('December - EMS '!S3)</f>
        <v>0</v>
      </c>
      <c r="S15" s="38">
        <f>SUM('December - EMS '!T3)</f>
        <v>0</v>
      </c>
      <c r="T15" s="38">
        <f>SUM('December - EMS '!U3)</f>
        <v>0</v>
      </c>
      <c r="U15" s="38">
        <f>SUM('December - EMS '!V3)</f>
        <v>0</v>
      </c>
      <c r="V15" s="38">
        <f>SUM('December - EMS '!W3)</f>
        <v>0</v>
      </c>
      <c r="W15" s="38">
        <f>SUM('December - EMS '!X3)</f>
        <v>0</v>
      </c>
      <c r="X15" s="38">
        <f>SUM('December - EMS '!Y3)</f>
        <v>0</v>
      </c>
      <c r="Y15" s="38">
        <f>SUM('December - EMS '!Z3)</f>
        <v>0</v>
      </c>
      <c r="Z15" s="38">
        <f>SUM('December - EMS '!AA3)</f>
        <v>0</v>
      </c>
      <c r="AA15" s="38">
        <f>SUM('December - EMS '!AB3)</f>
        <v>0</v>
      </c>
      <c r="AB15" s="56"/>
    </row>
    <row r="16" spans="1:28" ht="16.5" thickBot="1" x14ac:dyDescent="0.3">
      <c r="A16" s="268"/>
      <c r="B16" s="269"/>
      <c r="C16" s="27"/>
      <c r="D16" s="57"/>
      <c r="E16" s="57"/>
      <c r="F16" s="57"/>
      <c r="G16" s="27"/>
      <c r="H16" s="18"/>
      <c r="I16" s="18"/>
      <c r="J16" s="18"/>
      <c r="K16" s="18"/>
      <c r="L16" s="18"/>
      <c r="M16" s="18"/>
      <c r="N16" s="16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3"/>
      <c r="Z16" s="23"/>
      <c r="AA16" s="61"/>
      <c r="AB16" s="60"/>
    </row>
    <row r="17" spans="1:28" ht="16.5" thickBot="1" x14ac:dyDescent="0.3">
      <c r="A17" s="270"/>
      <c r="B17" s="271"/>
      <c r="C17" s="39">
        <f>SUM(C4:C16)</f>
        <v>433</v>
      </c>
      <c r="D17" s="39">
        <f t="shared" ref="D17:AA17" si="0">SUM(D4:D16)</f>
        <v>1</v>
      </c>
      <c r="E17" s="76">
        <f>AVERAGE(E4:E15)</f>
        <v>3.5027556647442039E-3</v>
      </c>
      <c r="F17" s="51">
        <f>SUM(F4:F16)/60</f>
        <v>3.1308333333333338</v>
      </c>
      <c r="G17" s="39">
        <f>SUM(G4:G16)</f>
        <v>207</v>
      </c>
      <c r="H17" s="39">
        <f t="shared" si="0"/>
        <v>30</v>
      </c>
      <c r="I17" s="39">
        <f t="shared" si="0"/>
        <v>66</v>
      </c>
      <c r="J17" s="39">
        <f t="shared" si="0"/>
        <v>95</v>
      </c>
      <c r="K17" s="39">
        <f t="shared" si="0"/>
        <v>22</v>
      </c>
      <c r="L17" s="39">
        <f t="shared" si="0"/>
        <v>13</v>
      </c>
      <c r="M17" s="39">
        <f t="shared" si="0"/>
        <v>0</v>
      </c>
      <c r="N17" s="39">
        <f t="shared" si="0"/>
        <v>140</v>
      </c>
      <c r="O17" s="39">
        <f t="shared" si="0"/>
        <v>1</v>
      </c>
      <c r="P17" s="39">
        <f t="shared" si="0"/>
        <v>52</v>
      </c>
      <c r="Q17" s="39">
        <f t="shared" si="0"/>
        <v>48</v>
      </c>
      <c r="R17" s="39">
        <f t="shared" si="0"/>
        <v>48</v>
      </c>
      <c r="S17" s="39">
        <f t="shared" si="0"/>
        <v>12</v>
      </c>
      <c r="T17" s="39">
        <f t="shared" si="0"/>
        <v>17</v>
      </c>
      <c r="U17" s="39">
        <f t="shared" si="0"/>
        <v>19</v>
      </c>
      <c r="V17" s="39">
        <f t="shared" si="0"/>
        <v>9</v>
      </c>
      <c r="W17" s="39">
        <f t="shared" si="0"/>
        <v>10</v>
      </c>
      <c r="X17" s="39">
        <f t="shared" si="0"/>
        <v>19</v>
      </c>
      <c r="Y17" s="46">
        <f t="shared" si="0"/>
        <v>4</v>
      </c>
      <c r="Z17" s="46">
        <f t="shared" si="0"/>
        <v>8</v>
      </c>
      <c r="AA17" s="46">
        <f t="shared" si="0"/>
        <v>109</v>
      </c>
      <c r="AB17" s="54"/>
    </row>
    <row r="18" spans="1:28" ht="15.75" x14ac:dyDescent="0.25">
      <c r="A18" s="41"/>
      <c r="C18" s="20"/>
      <c r="D18" s="20"/>
      <c r="E18" s="52"/>
      <c r="F18" s="52"/>
    </row>
    <row r="19" spans="1:28" ht="23.25" x14ac:dyDescent="0.35">
      <c r="A19" s="126"/>
      <c r="B19" s="126"/>
      <c r="C19" s="126"/>
      <c r="D19" s="126"/>
      <c r="E19" s="125"/>
      <c r="H19" s="267">
        <f>SUM(G17:M17)</f>
        <v>433</v>
      </c>
      <c r="I19" s="267"/>
    </row>
    <row r="20" spans="1:28" x14ac:dyDescent="0.25">
      <c r="C20" s="20"/>
      <c r="D20" s="20"/>
    </row>
    <row r="21" spans="1:28" x14ac:dyDescent="0.25">
      <c r="C21" s="20"/>
      <c r="D21" s="20"/>
    </row>
    <row r="22" spans="1:28" x14ac:dyDescent="0.25">
      <c r="C22" s="20"/>
      <c r="D22" s="20"/>
    </row>
    <row r="23" spans="1:28" x14ac:dyDescent="0.25">
      <c r="C23" s="20"/>
      <c r="D23" s="20"/>
    </row>
    <row r="24" spans="1:28" x14ac:dyDescent="0.25">
      <c r="C24" s="20"/>
      <c r="D24" s="20"/>
    </row>
    <row r="25" spans="1:28" x14ac:dyDescent="0.25">
      <c r="C25" s="20"/>
      <c r="D25" s="20"/>
    </row>
    <row r="26" spans="1:28" x14ac:dyDescent="0.25">
      <c r="C26" s="20"/>
      <c r="D26" s="20"/>
    </row>
    <row r="27" spans="1:28" x14ac:dyDescent="0.25">
      <c r="C27" s="20"/>
      <c r="D27" s="20"/>
    </row>
    <row r="28" spans="1:28" x14ac:dyDescent="0.25">
      <c r="C28" s="20"/>
      <c r="D28" s="20"/>
    </row>
    <row r="29" spans="1:28" x14ac:dyDescent="0.25">
      <c r="C29" s="20"/>
      <c r="D29" s="20"/>
    </row>
  </sheetData>
  <mergeCells count="20">
    <mergeCell ref="H19:I19"/>
    <mergeCell ref="A16:B16"/>
    <mergeCell ref="A17:B17"/>
    <mergeCell ref="A6:B6"/>
    <mergeCell ref="A7:B7"/>
    <mergeCell ref="A8:B8"/>
    <mergeCell ref="A9:B9"/>
    <mergeCell ref="A10:B10"/>
    <mergeCell ref="A11:B11"/>
    <mergeCell ref="A1:AB1"/>
    <mergeCell ref="A12:B12"/>
    <mergeCell ref="A13:B13"/>
    <mergeCell ref="A14:B14"/>
    <mergeCell ref="A15:B15"/>
    <mergeCell ref="C2:D2"/>
    <mergeCell ref="G2:M2"/>
    <mergeCell ref="A3:B3"/>
    <mergeCell ref="A4:B4"/>
    <mergeCell ref="A5:B5"/>
    <mergeCell ref="N2:AA2"/>
  </mergeCells>
  <pageMargins left="0.25" right="0.25" top="0.75" bottom="0.75" header="0.3" footer="0.3"/>
  <pageSetup scale="4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BB24-751A-4E01-A39C-29255E43E835}">
  <sheetPr>
    <pageSetUpPr fitToPage="1"/>
  </sheetPr>
  <dimension ref="A1:Z19"/>
  <sheetViews>
    <sheetView workbookViewId="0">
      <pane ySplit="3" topLeftCell="A4" activePane="bottomLeft" state="frozen"/>
      <selection pane="bottomLeft" activeCell="M16" sqref="M1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1.28515625" customWidth="1"/>
    <col min="6" max="7" width="8" customWidth="1"/>
    <col min="11" max="11" width="11.140625" customWidth="1"/>
    <col min="14" max="14" width="11.28515625" customWidth="1"/>
    <col min="15" max="16" width="9.5703125" customWidth="1"/>
    <col min="17" max="19" width="12.28515625" customWidth="1"/>
    <col min="20" max="20" width="12" customWidth="1"/>
    <col min="21" max="21" width="12.7109375" customWidth="1"/>
    <col min="22" max="22" width="12.5703125" customWidth="1"/>
    <col min="26" max="26" width="52.28515625" customWidth="1"/>
  </cols>
  <sheetData>
    <row r="1" spans="1:26" ht="24" thickBot="1" x14ac:dyDescent="0.4">
      <c r="A1" s="223" t="s">
        <v>97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1:26" ht="18.75" thickBot="1" x14ac:dyDescent="0.3">
      <c r="A2" s="275"/>
      <c r="B2" s="276"/>
      <c r="C2" s="234" t="s">
        <v>0</v>
      </c>
      <c r="D2" s="235"/>
      <c r="E2" s="42"/>
      <c r="F2" s="43"/>
      <c r="G2" s="105"/>
      <c r="H2" s="236" t="s">
        <v>1</v>
      </c>
      <c r="I2" s="237"/>
      <c r="J2" s="237"/>
      <c r="K2" s="237"/>
      <c r="L2" s="237"/>
      <c r="M2" s="237"/>
      <c r="N2" s="238"/>
      <c r="O2" s="270" t="s">
        <v>74</v>
      </c>
      <c r="P2" s="277"/>
      <c r="Q2" s="277"/>
      <c r="R2" s="277"/>
      <c r="S2" s="277"/>
      <c r="T2" s="277"/>
      <c r="U2" s="277"/>
      <c r="V2" s="277"/>
      <c r="W2" s="277"/>
      <c r="X2" s="277"/>
      <c r="Y2" s="271"/>
    </row>
    <row r="3" spans="1:26" ht="61.5" thickBot="1" x14ac:dyDescent="0.3">
      <c r="A3" s="273" t="s">
        <v>38</v>
      </c>
      <c r="B3" s="274"/>
      <c r="C3" s="6" t="s">
        <v>5</v>
      </c>
      <c r="D3" s="7" t="s">
        <v>6</v>
      </c>
      <c r="E3" s="68" t="s">
        <v>65</v>
      </c>
      <c r="F3" s="77" t="s">
        <v>39</v>
      </c>
      <c r="G3" s="106" t="s">
        <v>75</v>
      </c>
      <c r="H3" s="6" t="s">
        <v>8</v>
      </c>
      <c r="I3" s="69" t="s">
        <v>9</v>
      </c>
      <c r="J3" s="69" t="s">
        <v>10</v>
      </c>
      <c r="K3" s="70" t="s">
        <v>11</v>
      </c>
      <c r="L3" s="69" t="s">
        <v>12</v>
      </c>
      <c r="M3" s="69" t="s">
        <v>13</v>
      </c>
      <c r="N3" s="71" t="s">
        <v>14</v>
      </c>
      <c r="O3" s="78" t="s">
        <v>15</v>
      </c>
      <c r="P3" s="90" t="s">
        <v>96</v>
      </c>
      <c r="Q3" s="69" t="s">
        <v>16</v>
      </c>
      <c r="R3" s="72" t="s">
        <v>17</v>
      </c>
      <c r="S3" s="74" t="s">
        <v>18</v>
      </c>
      <c r="T3" s="79" t="s">
        <v>19</v>
      </c>
      <c r="U3" s="80" t="s">
        <v>20</v>
      </c>
      <c r="V3" s="73" t="s">
        <v>26</v>
      </c>
      <c r="W3" s="74" t="s">
        <v>24</v>
      </c>
      <c r="X3" s="74" t="s">
        <v>25</v>
      </c>
      <c r="Y3" s="40" t="s">
        <v>21</v>
      </c>
      <c r="Z3" s="33" t="s">
        <v>22</v>
      </c>
    </row>
    <row r="4" spans="1:26" ht="15.75" x14ac:dyDescent="0.25">
      <c r="A4" s="272" t="s">
        <v>41</v>
      </c>
      <c r="B4" s="272"/>
      <c r="C4" s="35">
        <f>SUM('January - Fire '!C2)</f>
        <v>9</v>
      </c>
      <c r="D4" s="35">
        <f>SUM('January - Fire '!D2)</f>
        <v>0</v>
      </c>
      <c r="E4" s="81">
        <f>SUM('January - Fire '!G2)</f>
        <v>3.2118055555555511E-3</v>
      </c>
      <c r="F4" s="107">
        <f t="shared" ref="F4:F15" si="0">SUM(C4-D4)/C4</f>
        <v>1</v>
      </c>
      <c r="G4" s="109">
        <f>SUM('January - Fire '!H2)</f>
        <v>2.8666666666666667</v>
      </c>
      <c r="H4" s="10">
        <f>SUM('January - Fire '!I2)</f>
        <v>3</v>
      </c>
      <c r="I4" s="35">
        <f>SUM('January - Fire '!J2)</f>
        <v>0</v>
      </c>
      <c r="J4" s="35">
        <f>SUM('January - Fire '!K2)</f>
        <v>0</v>
      </c>
      <c r="K4" s="35">
        <f>SUM('January - Fire '!L2)</f>
        <v>1</v>
      </c>
      <c r="L4" s="35">
        <f>SUM('January - Fire '!M2)</f>
        <v>0</v>
      </c>
      <c r="M4" s="35">
        <f>SUM('January - Fire '!N2)</f>
        <v>2</v>
      </c>
      <c r="N4" s="11">
        <f>SUM('January - Fire '!O2)</f>
        <v>3</v>
      </c>
      <c r="O4" s="34">
        <f>SUM('January - Fire '!P2)</f>
        <v>1</v>
      </c>
      <c r="P4" s="35">
        <f>SUM('January - Fire '!Q2)</f>
        <v>0</v>
      </c>
      <c r="Q4" s="35">
        <f>SUM('January - Fire '!R2)</f>
        <v>2</v>
      </c>
      <c r="R4" s="35">
        <f>SUM('January - Fire '!S2)</f>
        <v>0</v>
      </c>
      <c r="S4" s="35">
        <f>SUM('January - Fire '!T2)</f>
        <v>1</v>
      </c>
      <c r="T4" s="35">
        <f>SUM('January - Fire '!U2)</f>
        <v>2</v>
      </c>
      <c r="U4" s="35">
        <f>SUM('January - Fire '!V2)</f>
        <v>5</v>
      </c>
      <c r="V4" s="35">
        <f>SUM('January - Fire '!W2)</f>
        <v>0</v>
      </c>
      <c r="W4" s="35">
        <f>SUM('January - Fire '!X2)</f>
        <v>0</v>
      </c>
      <c r="X4" s="35">
        <f>SUM('January - Fire '!Y2)</f>
        <v>0</v>
      </c>
      <c r="Y4" s="35">
        <f>SUM('January - Fire '!Z2)</f>
        <v>0</v>
      </c>
      <c r="Z4" s="53"/>
    </row>
    <row r="5" spans="1:26" ht="15.75" x14ac:dyDescent="0.25">
      <c r="A5" s="272" t="s">
        <v>42</v>
      </c>
      <c r="B5" s="272"/>
      <c r="C5" s="13">
        <f>SUM('February - Fire '!C2)</f>
        <v>9</v>
      </c>
      <c r="D5" s="13">
        <f>SUM('February - Fire '!D2)</f>
        <v>0</v>
      </c>
      <c r="E5" s="81">
        <f>SUM('February - Fire '!G2)</f>
        <v>5.6547619047619003E-3</v>
      </c>
      <c r="F5" s="107">
        <f t="shared" si="0"/>
        <v>1</v>
      </c>
      <c r="G5" s="109">
        <f>SUM('February - Fire '!H2)</f>
        <v>7.1166666666666663</v>
      </c>
      <c r="H5" s="10">
        <f>SUM('February - Fire '!I2)</f>
        <v>1</v>
      </c>
      <c r="I5" s="35">
        <f>SUM('February - Fire '!J2)</f>
        <v>1</v>
      </c>
      <c r="J5" s="35">
        <f>SUM('February - Fire '!K2)</f>
        <v>1</v>
      </c>
      <c r="K5" s="35">
        <f>SUM('February - Fire '!L2)</f>
        <v>3</v>
      </c>
      <c r="L5" s="35">
        <f>SUM('February - Fire '!M2)</f>
        <v>0</v>
      </c>
      <c r="M5" s="35">
        <f>SUM('February - Fire '!N2)</f>
        <v>1</v>
      </c>
      <c r="N5" s="11">
        <f>SUM('February - Fire '!O2)</f>
        <v>2</v>
      </c>
      <c r="O5" s="38">
        <f>SUM('February - Fire '!P2)</f>
        <v>1</v>
      </c>
      <c r="P5" s="13">
        <f>SUM('February - Fire '!Q2)</f>
        <v>1</v>
      </c>
      <c r="Q5" s="13">
        <f>SUM('February - Fire '!R2)</f>
        <v>2</v>
      </c>
      <c r="R5" s="13">
        <f>SUM('February - Fire '!S2)</f>
        <v>0</v>
      </c>
      <c r="S5" s="13">
        <f>SUM('February - Fire '!T2)</f>
        <v>2</v>
      </c>
      <c r="T5" s="13">
        <f>SUM('February - Fire '!U2)</f>
        <v>1</v>
      </c>
      <c r="U5" s="35">
        <f>SUM('February - Fire '!V2)</f>
        <v>0</v>
      </c>
      <c r="V5" s="13">
        <f>SUM('February - Fire '!W2)</f>
        <v>1</v>
      </c>
      <c r="W5" s="13">
        <f>SUM('February - Fire '!X2)</f>
        <v>0</v>
      </c>
      <c r="X5" s="13">
        <f>SUM('February - Fire '!Y2)</f>
        <v>0</v>
      </c>
      <c r="Y5" s="13">
        <f>SUM('February - Fire '!Z2)</f>
        <v>0</v>
      </c>
      <c r="Z5" s="53"/>
    </row>
    <row r="6" spans="1:26" ht="15.75" x14ac:dyDescent="0.25">
      <c r="A6" s="272" t="s">
        <v>43</v>
      </c>
      <c r="B6" s="272"/>
      <c r="C6" s="13">
        <f>SUM('March - Fire '!C2)</f>
        <v>4</v>
      </c>
      <c r="D6" s="13">
        <f>SUM('March - Fire '!D2)</f>
        <v>1</v>
      </c>
      <c r="E6" s="81">
        <f>SUM('March - Fire '!G2)</f>
        <v>5.0347222222222113E-3</v>
      </c>
      <c r="F6" s="107">
        <f t="shared" si="0"/>
        <v>0.75</v>
      </c>
      <c r="G6" s="109">
        <f>SUM('March - Fire '!H2)</f>
        <v>6.6166666666666663</v>
      </c>
      <c r="H6" s="10">
        <f>SUM('March - Fire '!I2)</f>
        <v>2</v>
      </c>
      <c r="I6" s="35">
        <f>SUM('March - Fire '!J2)</f>
        <v>0</v>
      </c>
      <c r="J6" s="35">
        <f>SUM('March - Fire '!K2)</f>
        <v>0</v>
      </c>
      <c r="K6" s="35">
        <f>SUM('March - Fire '!L2)</f>
        <v>0</v>
      </c>
      <c r="L6" s="35">
        <f>SUM('March - Fire '!M2)</f>
        <v>0</v>
      </c>
      <c r="M6" s="35">
        <f>SUM('March - Fire '!N2)</f>
        <v>1</v>
      </c>
      <c r="N6" s="11">
        <f>SUM('March - Fire '!O2)</f>
        <v>1</v>
      </c>
      <c r="O6" s="38">
        <f>SUM('March - Fire '!P2)</f>
        <v>0</v>
      </c>
      <c r="P6" s="13">
        <f>SUM('March - Fire '!Q2)</f>
        <v>0</v>
      </c>
      <c r="Q6" s="13">
        <f>SUM('March - Fire '!R2)</f>
        <v>3</v>
      </c>
      <c r="R6" s="13">
        <f>SUM('March - Fire '!S2)</f>
        <v>0</v>
      </c>
      <c r="S6" s="13">
        <f>SUM('March - Fire '!T2)</f>
        <v>0</v>
      </c>
      <c r="T6" s="13">
        <f>SUM('March - Fire '!U2)</f>
        <v>1</v>
      </c>
      <c r="U6" s="35">
        <f>SUM('March - Fire '!V2)</f>
        <v>1</v>
      </c>
      <c r="V6" s="13">
        <f>SUM('March - Fire '!W2)</f>
        <v>1</v>
      </c>
      <c r="W6" s="13">
        <f>SUM('March - Fire '!X2)</f>
        <v>0</v>
      </c>
      <c r="X6" s="13">
        <f>SUM('March - Fire '!Y2)</f>
        <v>0</v>
      </c>
      <c r="Y6" s="13">
        <f>SUM('March - Fire '!Z2)</f>
        <v>0</v>
      </c>
      <c r="Z6" s="53"/>
    </row>
    <row r="7" spans="1:26" ht="15.75" x14ac:dyDescent="0.25">
      <c r="A7" s="272" t="s">
        <v>44</v>
      </c>
      <c r="B7" s="272"/>
      <c r="C7" s="13">
        <f>SUM('April - Fire '!C2)</f>
        <v>13</v>
      </c>
      <c r="D7" s="13">
        <f>SUM('April - Fire '!D2)</f>
        <v>0</v>
      </c>
      <c r="E7" s="81">
        <f>SUM('April - Fire '!G2)</f>
        <v>4.5634920634920594E-3</v>
      </c>
      <c r="F7" s="107">
        <f t="shared" si="0"/>
        <v>1</v>
      </c>
      <c r="G7" s="109">
        <f>SUM('April - Fire '!H2)</f>
        <v>9.1833333333333336</v>
      </c>
      <c r="H7" s="10">
        <f>SUM('April - Fire '!I2)</f>
        <v>4</v>
      </c>
      <c r="I7" s="35">
        <f>SUM('April - Fire '!J2)</f>
        <v>0</v>
      </c>
      <c r="J7" s="35">
        <f>SUM('April - Fire '!K2)</f>
        <v>2</v>
      </c>
      <c r="K7" s="35">
        <f>SUM('April - Fire '!L2)</f>
        <v>6</v>
      </c>
      <c r="L7" s="35">
        <f>SUM('April - Fire '!M2)</f>
        <v>0</v>
      </c>
      <c r="M7" s="35"/>
      <c r="N7" s="11">
        <f>SUM('April - Fire '!N2)</f>
        <v>1</v>
      </c>
      <c r="O7" s="38">
        <f>SUM('April - Fire '!O2)</f>
        <v>0</v>
      </c>
      <c r="P7" s="13">
        <f>SUM('April - Fire '!P2)</f>
        <v>1</v>
      </c>
      <c r="Q7" s="13">
        <f>SUM('April - Fire '!Q2)</f>
        <v>4</v>
      </c>
      <c r="R7" s="13">
        <f>SUM('April - Fire '!R2)</f>
        <v>2</v>
      </c>
      <c r="S7" s="13">
        <f>SUM('April - Fire '!S2)</f>
        <v>2</v>
      </c>
      <c r="T7" s="13">
        <f>SUM('April - Fire '!T2)</f>
        <v>0</v>
      </c>
      <c r="U7" s="35">
        <f>SUM('April - Fire '!U2)</f>
        <v>0</v>
      </c>
      <c r="V7" s="13">
        <f>SUM('April - Fire '!V2)</f>
        <v>1</v>
      </c>
      <c r="W7" s="13">
        <f>SUM('April - Fire '!W2)</f>
        <v>2</v>
      </c>
      <c r="X7" s="13">
        <f>SUM('April - Fire '!X2)</f>
        <v>1</v>
      </c>
      <c r="Y7" s="13">
        <f>SUM('April - Fire '!Y2)</f>
        <v>0</v>
      </c>
      <c r="Z7" s="53"/>
    </row>
    <row r="8" spans="1:26" ht="15.75" x14ac:dyDescent="0.25">
      <c r="A8" s="272" t="s">
        <v>45</v>
      </c>
      <c r="B8" s="272"/>
      <c r="C8" s="13">
        <f>SUM('May - Fire'!C2)</f>
        <v>8</v>
      </c>
      <c r="D8" s="13">
        <f>SUM('May - Fire'!D2)</f>
        <v>0</v>
      </c>
      <c r="E8" s="81">
        <f>SUM('May - Fire'!G2)</f>
        <v>3.8425925925925975E-3</v>
      </c>
      <c r="F8" s="107">
        <f t="shared" si="0"/>
        <v>1</v>
      </c>
      <c r="G8" s="109">
        <f>SUM('May - Fire'!H2)</f>
        <v>4.666666666666667</v>
      </c>
      <c r="H8" s="10">
        <f>SUM('May - Fire'!I2)</f>
        <v>3</v>
      </c>
      <c r="I8" s="35">
        <f>SUM('May - Fire'!J2)</f>
        <v>1</v>
      </c>
      <c r="J8" s="35">
        <f>SUM('May - Fire'!K2)</f>
        <v>2</v>
      </c>
      <c r="K8" s="35">
        <f>SUM('May - Fire'!L2)</f>
        <v>0</v>
      </c>
      <c r="L8" s="35">
        <f>SUM('May - Fire'!M2)</f>
        <v>2</v>
      </c>
      <c r="M8" s="35"/>
      <c r="N8" s="11">
        <f>SUM('May - Fire'!N2)</f>
        <v>0</v>
      </c>
      <c r="O8" s="38">
        <f>SUM('May - Fire'!O2)</f>
        <v>3</v>
      </c>
      <c r="P8" s="13">
        <f>SUM('May - Fire'!P2)</f>
        <v>0</v>
      </c>
      <c r="Q8" s="13">
        <f>SUM('May - Fire'!Q2)</f>
        <v>1</v>
      </c>
      <c r="R8" s="13">
        <f>SUM('May - Fire'!R2)</f>
        <v>0</v>
      </c>
      <c r="S8" s="13">
        <f>SUM('May - Fire'!S2)</f>
        <v>2</v>
      </c>
      <c r="T8" s="13">
        <f>SUM('May - Fire'!T2)</f>
        <v>0</v>
      </c>
      <c r="U8" s="35">
        <f>SUM('May - Fire'!U2)</f>
        <v>0</v>
      </c>
      <c r="V8" s="13">
        <f>SUM('May - Fire'!V2)</f>
        <v>0</v>
      </c>
      <c r="W8" s="13">
        <f>SUM('May - Fire'!W2)</f>
        <v>2</v>
      </c>
      <c r="X8" s="13">
        <f>SUM('May - Fire'!X2)</f>
        <v>0</v>
      </c>
      <c r="Y8" s="13">
        <f>SUM('May - Fire'!Y2)</f>
        <v>0</v>
      </c>
      <c r="Z8" s="53"/>
    </row>
    <row r="9" spans="1:26" ht="15.75" x14ac:dyDescent="0.25">
      <c r="A9" s="272" t="s">
        <v>46</v>
      </c>
      <c r="B9" s="272"/>
      <c r="C9" s="13">
        <f>SUM('June - Fire '!C2)</f>
        <v>18</v>
      </c>
      <c r="D9" s="13">
        <f>SUM('June - Fire '!D2)</f>
        <v>0</v>
      </c>
      <c r="E9" s="81">
        <f>SUM('June - Fire '!G2)</f>
        <v>8.526234567901244E-3</v>
      </c>
      <c r="F9" s="107">
        <f t="shared" si="0"/>
        <v>1</v>
      </c>
      <c r="G9" s="109">
        <f>SUM('June - Fire '!H2)</f>
        <v>11.016666666666667</v>
      </c>
      <c r="H9" s="10">
        <f>SUM('June - Fire '!I2)</f>
        <v>5</v>
      </c>
      <c r="I9" s="35">
        <f>SUM('June - Fire '!J2)</f>
        <v>1</v>
      </c>
      <c r="J9" s="35">
        <f>SUM('June - Fire '!K2)</f>
        <v>7</v>
      </c>
      <c r="K9" s="35">
        <f>SUM('June - Fire '!L2)</f>
        <v>4</v>
      </c>
      <c r="L9" s="35">
        <f>SUM('June - Fire '!M2)</f>
        <v>1</v>
      </c>
      <c r="M9" s="35"/>
      <c r="N9" s="11">
        <f>SUM('June - Fire '!N2)</f>
        <v>0</v>
      </c>
      <c r="O9" s="38">
        <f>SUM('June - Fire '!O2)</f>
        <v>1</v>
      </c>
      <c r="P9" s="13">
        <f>SUM('June - Fire '!P2)</f>
        <v>1</v>
      </c>
      <c r="Q9" s="13">
        <f>SUM('June - Fire '!Q2)</f>
        <v>1</v>
      </c>
      <c r="R9" s="13">
        <f>SUM('June - Fire '!R2)</f>
        <v>2</v>
      </c>
      <c r="S9" s="13">
        <f>SUM('June - Fire '!S2)</f>
        <v>4</v>
      </c>
      <c r="T9" s="13">
        <f>SUM('June - Fire '!T2)</f>
        <v>0</v>
      </c>
      <c r="U9" s="35">
        <f>SUM('June - Fire '!U2)</f>
        <v>1</v>
      </c>
      <c r="V9" s="13">
        <f>SUM('June - Fire '!V2)</f>
        <v>3</v>
      </c>
      <c r="W9" s="13">
        <f>SUM('June - Fire '!W2)</f>
        <v>2</v>
      </c>
      <c r="X9" s="13">
        <f>SUM('June - Fire '!X2)</f>
        <v>3</v>
      </c>
      <c r="Y9" s="13">
        <f>SUM('June - Fire '!Y2)</f>
        <v>2</v>
      </c>
      <c r="Z9" s="53"/>
    </row>
    <row r="10" spans="1:26" ht="15.75" x14ac:dyDescent="0.25">
      <c r="A10" s="272" t="s">
        <v>47</v>
      </c>
      <c r="B10" s="272"/>
      <c r="C10" s="13">
        <f>SUM('July - Fire '!C2)</f>
        <v>20</v>
      </c>
      <c r="D10" s="13">
        <f>SUM('July - Fire '!D2)</f>
        <v>0</v>
      </c>
      <c r="E10" s="81">
        <f>SUM('July - Fire '!G2)</f>
        <v>6.0416666666666509E-3</v>
      </c>
      <c r="F10" s="107">
        <f t="shared" si="0"/>
        <v>1</v>
      </c>
      <c r="G10" s="109">
        <f>SUM('July - Fire '!H2)</f>
        <v>0.23333333333333334</v>
      </c>
      <c r="H10" s="10">
        <f>SUM('July - Fire '!I2)</f>
        <v>5</v>
      </c>
      <c r="I10" s="35">
        <f>SUM('July - Fire '!J2)</f>
        <v>1</v>
      </c>
      <c r="J10" s="35">
        <f>SUM('July - Fire '!K2)</f>
        <v>6</v>
      </c>
      <c r="K10" s="35">
        <f>SUM('July - Fire '!L2)</f>
        <v>7</v>
      </c>
      <c r="L10" s="35">
        <f>SUM('July - Fire '!M2)</f>
        <v>0</v>
      </c>
      <c r="M10" s="35"/>
      <c r="N10" s="14">
        <f>SUM('July - Fire '!N2)</f>
        <v>1</v>
      </c>
      <c r="O10" s="38">
        <f>SUM('July - Fire '!O2)</f>
        <v>5</v>
      </c>
      <c r="P10" s="13">
        <f>SUM('July - Fire '!P2)</f>
        <v>0</v>
      </c>
      <c r="Q10" s="13">
        <f>SUM('July - Fire '!Q2)</f>
        <v>3</v>
      </c>
      <c r="R10" s="13">
        <f>SUM('July - Fire '!R2)</f>
        <v>3</v>
      </c>
      <c r="S10" s="13">
        <f>SUM('July - Fire '!S2)</f>
        <v>4</v>
      </c>
      <c r="T10" s="13">
        <f>SUM('July - Fire '!T2)</f>
        <v>0</v>
      </c>
      <c r="U10" s="35">
        <f>SUM('July - Fire '!U2)</f>
        <v>5</v>
      </c>
      <c r="V10" s="13">
        <f>SUM('July - Fire '!V2)</f>
        <v>1</v>
      </c>
      <c r="W10" s="13">
        <f>SUM('July - Fire '!W2)</f>
        <v>1</v>
      </c>
      <c r="X10" s="13">
        <f>SUM('July - Fire '!X2)</f>
        <v>1</v>
      </c>
      <c r="Y10" s="13">
        <f>SUM('July - Fire '!Y2)</f>
        <v>3</v>
      </c>
      <c r="Z10" s="53"/>
    </row>
    <row r="11" spans="1:26" ht="15.75" x14ac:dyDescent="0.25">
      <c r="A11" s="272" t="s">
        <v>48</v>
      </c>
      <c r="B11" s="272"/>
      <c r="C11" s="13">
        <f>SUM('August - Fire '!C2)</f>
        <v>23</v>
      </c>
      <c r="D11" s="13">
        <f>SUM('August - Fire '!D2)</f>
        <v>0</v>
      </c>
      <c r="E11" s="81">
        <f>SUM('August - Fire '!G2)</f>
        <v>5.1328502415458896E-3</v>
      </c>
      <c r="F11" s="107">
        <f t="shared" si="0"/>
        <v>1</v>
      </c>
      <c r="G11" s="109">
        <f>SUM('August - Fire '!H2)</f>
        <v>0.3</v>
      </c>
      <c r="H11" s="10">
        <f>SUM('August - Fire '!I2)</f>
        <v>6</v>
      </c>
      <c r="I11" s="35">
        <f>SUM('August - Fire '!J2)</f>
        <v>3</v>
      </c>
      <c r="J11" s="35">
        <f>SUM('August - Fire '!K2)</f>
        <v>4</v>
      </c>
      <c r="K11" s="35">
        <f>SUM('August - Fire '!L2)</f>
        <v>6</v>
      </c>
      <c r="L11" s="35">
        <f>SUM('August - Fire '!M2)</f>
        <v>2</v>
      </c>
      <c r="M11" s="35"/>
      <c r="N11" s="11">
        <f>SUM('August - Fire '!N2)</f>
        <v>2</v>
      </c>
      <c r="O11" s="38">
        <f>SUM('August - Fire '!O2)</f>
        <v>4</v>
      </c>
      <c r="P11" s="13">
        <f>SUM('August - Fire '!P2)</f>
        <v>0</v>
      </c>
      <c r="Q11" s="13">
        <f>SUM('August - Fire '!Q2)</f>
        <v>5</v>
      </c>
      <c r="R11" s="13">
        <f>SUM('August - Fire '!R2)</f>
        <v>4</v>
      </c>
      <c r="S11" s="13">
        <f>SUM('August - Fire '!S2)</f>
        <v>5</v>
      </c>
      <c r="T11" s="13">
        <f>SUM('August - Fire '!T2)</f>
        <v>0</v>
      </c>
      <c r="U11" s="35">
        <f>SUM('August - Fire '!U2)</f>
        <v>5</v>
      </c>
      <c r="V11" s="13">
        <f>SUM('August - Fire '!V2)</f>
        <v>2</v>
      </c>
      <c r="W11" s="13">
        <f>SUM('August - Fire '!W2)</f>
        <v>1</v>
      </c>
      <c r="X11" s="13">
        <f>SUM('August - Fire '!X2)</f>
        <v>2</v>
      </c>
      <c r="Y11" s="13">
        <f>SUM('August - Fire '!Y2)</f>
        <v>3</v>
      </c>
      <c r="Z11" s="53"/>
    </row>
    <row r="12" spans="1:26" ht="15.75" x14ac:dyDescent="0.25">
      <c r="A12" s="272" t="s">
        <v>49</v>
      </c>
      <c r="B12" s="272"/>
      <c r="C12" s="13">
        <f>SUM('September - Fire '!C2)</f>
        <v>2</v>
      </c>
      <c r="D12" s="13">
        <f>SUM('September - Fire '!D2)</f>
        <v>0</v>
      </c>
      <c r="E12" s="81">
        <f>SUM('September - Fire '!G2)</f>
        <v>2.3148148148148065E-4</v>
      </c>
      <c r="F12" s="107">
        <f t="shared" si="0"/>
        <v>1</v>
      </c>
      <c r="G12" s="109">
        <f>SUM('September - Fire '!H2)</f>
        <v>1.6666666666666666E-2</v>
      </c>
      <c r="H12" s="10">
        <f>SUM('September - Fire '!I2)</f>
        <v>1</v>
      </c>
      <c r="I12" s="35">
        <f>SUM('September - Fire '!J2)</f>
        <v>0</v>
      </c>
      <c r="J12" s="35">
        <f>SUM('September - Fire '!K2)</f>
        <v>1</v>
      </c>
      <c r="K12" s="35">
        <f>SUM('September - Fire '!L2)</f>
        <v>0</v>
      </c>
      <c r="L12" s="35">
        <f>SUM('September - Fire '!M2)</f>
        <v>0</v>
      </c>
      <c r="M12" s="35"/>
      <c r="N12" s="11">
        <f>SUM('September - Fire '!N2)</f>
        <v>0</v>
      </c>
      <c r="O12" s="38">
        <f>SUM('September - Fire '!O2)</f>
        <v>0</v>
      </c>
      <c r="P12" s="13">
        <f>SUM('September - Fire '!P2)</f>
        <v>0</v>
      </c>
      <c r="Q12" s="13">
        <f>SUM('September - Fire '!Q2)</f>
        <v>2</v>
      </c>
      <c r="R12" s="13">
        <f>SUM('September - Fire '!R2)</f>
        <v>0</v>
      </c>
      <c r="S12" s="13">
        <f>SUM('September - Fire '!S2)</f>
        <v>0</v>
      </c>
      <c r="T12" s="13">
        <f>SUM('September - Fire '!T2)</f>
        <v>0</v>
      </c>
      <c r="U12" s="35">
        <f>SUM('September - Fire '!U2)</f>
        <v>1</v>
      </c>
      <c r="V12" s="13">
        <f>SUM('September - Fire '!V2)</f>
        <v>0</v>
      </c>
      <c r="W12" s="13">
        <f>SUM('September - Fire '!W2)</f>
        <v>0</v>
      </c>
      <c r="X12" s="13">
        <f>SUM('September - Fire '!X2)</f>
        <v>0</v>
      </c>
      <c r="Y12" s="13">
        <f>SUM('September - Fire '!Y2)</f>
        <v>1</v>
      </c>
      <c r="Z12" s="53"/>
    </row>
    <row r="13" spans="1:26" ht="15.75" x14ac:dyDescent="0.25">
      <c r="A13" s="272" t="s">
        <v>50</v>
      </c>
      <c r="B13" s="272"/>
      <c r="C13" s="13">
        <f>SUM('October - Fire '!C2)</f>
        <v>0</v>
      </c>
      <c r="D13" s="13">
        <f>SUM('October - Fire '!D2)</f>
        <v>0</v>
      </c>
      <c r="E13" s="81">
        <f>SUM('October - Fire '!G2)</f>
        <v>0</v>
      </c>
      <c r="F13" s="107" t="e">
        <f t="shared" si="0"/>
        <v>#DIV/0!</v>
      </c>
      <c r="G13" s="109">
        <f>SUM('October - Fire '!H2)</f>
        <v>0</v>
      </c>
      <c r="H13" s="10">
        <f>SUM('October - Fire '!I2)</f>
        <v>0</v>
      </c>
      <c r="I13" s="35">
        <f>SUM('October - Fire '!J2)</f>
        <v>0</v>
      </c>
      <c r="J13" s="35">
        <f>SUM('October - Fire '!K2)</f>
        <v>0</v>
      </c>
      <c r="K13" s="35">
        <f>SUM('October - Fire '!L2)</f>
        <v>0</v>
      </c>
      <c r="L13" s="35">
        <f>SUM('October - Fire '!M2)</f>
        <v>0</v>
      </c>
      <c r="M13" s="35"/>
      <c r="N13" s="11">
        <f>SUM('October - Fire '!N2)</f>
        <v>0</v>
      </c>
      <c r="O13" s="38">
        <f>SUM('October - Fire '!O2)</f>
        <v>0</v>
      </c>
      <c r="P13" s="13">
        <f>SUM('October - Fire '!P2)</f>
        <v>0</v>
      </c>
      <c r="Q13" s="13">
        <f>SUM('October - Fire '!Q2)</f>
        <v>0</v>
      </c>
      <c r="R13" s="13">
        <f>SUM('October - Fire '!R2)</f>
        <v>0</v>
      </c>
      <c r="S13" s="13">
        <f>SUM('October - Fire '!S2)</f>
        <v>0</v>
      </c>
      <c r="T13" s="13">
        <f>SUM('September - Fire '!T2)</f>
        <v>0</v>
      </c>
      <c r="U13" s="35">
        <f>SUM('October - Fire '!U2)</f>
        <v>0</v>
      </c>
      <c r="V13" s="13">
        <f>SUM('October - Fire '!V2)</f>
        <v>0</v>
      </c>
      <c r="W13" s="13">
        <f>SUM('October - Fire '!W2)</f>
        <v>0</v>
      </c>
      <c r="X13" s="13">
        <f>SUM('October - Fire '!X2)</f>
        <v>0</v>
      </c>
      <c r="Y13" s="13">
        <f>SUM('October - Fire '!Y2)</f>
        <v>0</v>
      </c>
      <c r="Z13" s="53"/>
    </row>
    <row r="14" spans="1:26" ht="15.75" x14ac:dyDescent="0.25">
      <c r="A14" s="272" t="s">
        <v>51</v>
      </c>
      <c r="B14" s="272"/>
      <c r="C14" s="13">
        <f>SUM('November - Fire '!C2)</f>
        <v>0</v>
      </c>
      <c r="D14" s="13">
        <f>SUM('November - Fire '!D2)</f>
        <v>0</v>
      </c>
      <c r="E14" s="81">
        <f>SUM('November - Fire '!G2)</f>
        <v>0</v>
      </c>
      <c r="F14" s="107" t="e">
        <f t="shared" si="0"/>
        <v>#DIV/0!</v>
      </c>
      <c r="G14" s="109">
        <f>SUM('November - Fire '!H2)</f>
        <v>0</v>
      </c>
      <c r="H14" s="10">
        <f>SUM('November - Fire '!I2)</f>
        <v>0</v>
      </c>
      <c r="I14" s="35">
        <f>SUM('November - Fire '!J2)</f>
        <v>0</v>
      </c>
      <c r="J14" s="35">
        <f>SUM('November - Fire '!K2)</f>
        <v>0</v>
      </c>
      <c r="K14" s="35">
        <f>SUM('November - Fire '!L2)</f>
        <v>0</v>
      </c>
      <c r="L14" s="35">
        <f>SUM('November - Fire '!M2)</f>
        <v>0</v>
      </c>
      <c r="M14" s="35"/>
      <c r="N14" s="11">
        <f>SUM('November - Fire '!N2)</f>
        <v>0</v>
      </c>
      <c r="O14" s="34">
        <f>SUM('November - Fire '!O2)</f>
        <v>0</v>
      </c>
      <c r="P14" s="13">
        <f>SUM('November - Fire '!P2)</f>
        <v>0</v>
      </c>
      <c r="Q14" s="13">
        <f>SUM('October - Fire '!Q2)</f>
        <v>0</v>
      </c>
      <c r="R14" s="13">
        <f>SUM('November - Fire '!R2)</f>
        <v>0</v>
      </c>
      <c r="S14" s="13">
        <f>SUM('November - Fire '!S2)</f>
        <v>0</v>
      </c>
      <c r="T14" s="13">
        <f>SUM('November - Fire '!U2)</f>
        <v>0</v>
      </c>
      <c r="U14" s="35">
        <f>SUM('November - Fire '!U2)</f>
        <v>0</v>
      </c>
      <c r="V14" s="13">
        <f>SUM('November - Fire '!V2)</f>
        <v>0</v>
      </c>
      <c r="W14" s="13">
        <f>SUM('November - Fire '!W2)</f>
        <v>0</v>
      </c>
      <c r="X14" s="13">
        <f>SUM('November - Fire '!X2)</f>
        <v>0</v>
      </c>
      <c r="Y14" s="13">
        <f>SUM('November - Fire '!Y2)</f>
        <v>0</v>
      </c>
      <c r="Z14" s="53"/>
    </row>
    <row r="15" spans="1:26" ht="16.5" thickBot="1" x14ac:dyDescent="0.3">
      <c r="A15" s="272" t="s">
        <v>52</v>
      </c>
      <c r="B15" s="272"/>
      <c r="C15" s="13">
        <f>SUM('December - Fire '!C2)</f>
        <v>0</v>
      </c>
      <c r="D15" s="13">
        <f>SUM('December - Fire '!D2)</f>
        <v>0</v>
      </c>
      <c r="E15" s="81">
        <f>SUM('December - Fire '!G2)</f>
        <v>0</v>
      </c>
      <c r="F15" s="108" t="e">
        <f t="shared" si="0"/>
        <v>#DIV/0!</v>
      </c>
      <c r="G15" s="110">
        <f>SUM('December - Fire '!H2)</f>
        <v>0</v>
      </c>
      <c r="H15" s="95">
        <f>SUM('December - Fire '!I2)</f>
        <v>0</v>
      </c>
      <c r="I15" s="104">
        <f>SUM('December - Fire '!J2)</f>
        <v>0</v>
      </c>
      <c r="J15" s="104">
        <f>SUM('December - Fire '!K2)</f>
        <v>0</v>
      </c>
      <c r="K15" s="104">
        <f>SUM('December - Fire '!L2)</f>
        <v>0</v>
      </c>
      <c r="L15" s="104">
        <f>SUM('December - Fire '!M2)</f>
        <v>0</v>
      </c>
      <c r="M15" s="104"/>
      <c r="N15" s="96">
        <f>SUM('December - Fire '!N2)</f>
        <v>0</v>
      </c>
      <c r="O15" s="38">
        <f>SUM('December - Fire '!O2)</f>
        <v>0</v>
      </c>
      <c r="P15" s="13">
        <f>SUM('December - Fire '!P2)</f>
        <v>0</v>
      </c>
      <c r="Q15" s="13">
        <f>SUM('December - Fire '!Q2)</f>
        <v>0</v>
      </c>
      <c r="R15" s="13">
        <f>SUM('December - Fire '!R2)</f>
        <v>0</v>
      </c>
      <c r="S15" s="13">
        <f>SUM('December - Fire '!S2)</f>
        <v>0</v>
      </c>
      <c r="T15" s="13">
        <f>SUM('December - Fire '!U2)</f>
        <v>0</v>
      </c>
      <c r="U15" s="35">
        <f>SUM('December - Fire '!U2)</f>
        <v>0</v>
      </c>
      <c r="V15" s="13">
        <f>SUM('December - Fire '!V2)</f>
        <v>0</v>
      </c>
      <c r="W15" s="13">
        <f>SUM('December - Fire '!W2)</f>
        <v>0</v>
      </c>
      <c r="X15" s="13">
        <f>SUM('December - Fire '!X2)</f>
        <v>0</v>
      </c>
      <c r="Y15" s="13">
        <f>SUM('December - Fire '!Y2)</f>
        <v>0</v>
      </c>
      <c r="Z15" s="53"/>
    </row>
    <row r="16" spans="1:26" ht="16.5" thickBot="1" x14ac:dyDescent="0.3">
      <c r="A16" s="263"/>
      <c r="B16" s="264"/>
      <c r="C16" s="19">
        <f>SUM(C4:C15)</f>
        <v>106</v>
      </c>
      <c r="D16" s="45">
        <f>SUM(D4:D15)</f>
        <v>1</v>
      </c>
      <c r="E16" s="87">
        <f>AVERAGE(E4:E15)</f>
        <v>3.519967274684965E-3</v>
      </c>
      <c r="F16" s="103"/>
      <c r="G16" s="19">
        <f t="shared" ref="G16:Q16" si="1">SUM(G4:G15)</f>
        <v>42.016666666666666</v>
      </c>
      <c r="H16" s="19">
        <f t="shared" si="1"/>
        <v>30</v>
      </c>
      <c r="I16" s="48">
        <f t="shared" si="1"/>
        <v>7</v>
      </c>
      <c r="J16" s="48">
        <f t="shared" si="1"/>
        <v>23</v>
      </c>
      <c r="K16" s="48">
        <f t="shared" si="1"/>
        <v>27</v>
      </c>
      <c r="L16" s="48">
        <f t="shared" si="1"/>
        <v>5</v>
      </c>
      <c r="M16" s="48">
        <f t="shared" si="1"/>
        <v>4</v>
      </c>
      <c r="N16" s="49">
        <f t="shared" si="1"/>
        <v>10</v>
      </c>
      <c r="O16" s="47">
        <f t="shared" si="1"/>
        <v>15</v>
      </c>
      <c r="P16" s="47">
        <f t="shared" si="1"/>
        <v>3</v>
      </c>
      <c r="Q16" s="50">
        <f t="shared" si="1"/>
        <v>23</v>
      </c>
      <c r="R16" s="46">
        <f>SUM(R3:R15)</f>
        <v>11</v>
      </c>
      <c r="S16" s="46">
        <f>SUM(S3:S15)</f>
        <v>20</v>
      </c>
      <c r="T16" s="46">
        <f t="shared" ref="T16:Y16" si="2">SUM(T4:T15)</f>
        <v>4</v>
      </c>
      <c r="U16" s="46">
        <f t="shared" si="2"/>
        <v>18</v>
      </c>
      <c r="V16" s="46">
        <f t="shared" si="2"/>
        <v>9</v>
      </c>
      <c r="W16" s="46">
        <f t="shared" si="2"/>
        <v>8</v>
      </c>
      <c r="X16" s="46">
        <f t="shared" si="2"/>
        <v>7</v>
      </c>
      <c r="Y16" s="46">
        <f t="shared" si="2"/>
        <v>9</v>
      </c>
      <c r="Z16" s="55"/>
    </row>
    <row r="19" spans="9:10" ht="18.75" x14ac:dyDescent="0.3">
      <c r="I19" s="233">
        <f>SUM(H16:N16)</f>
        <v>106</v>
      </c>
      <c r="J19" s="233"/>
    </row>
  </sheetData>
  <mergeCells count="20">
    <mergeCell ref="A4:B4"/>
    <mergeCell ref="A5:B5"/>
    <mergeCell ref="A1:T1"/>
    <mergeCell ref="C2:D2"/>
    <mergeCell ref="H2:N2"/>
    <mergeCell ref="A3:B3"/>
    <mergeCell ref="A2:B2"/>
    <mergeCell ref="O2:Y2"/>
    <mergeCell ref="A6:B6"/>
    <mergeCell ref="A7:B7"/>
    <mergeCell ref="A8:B8"/>
    <mergeCell ref="A9:B9"/>
    <mergeCell ref="I19:J19"/>
    <mergeCell ref="A16:B16"/>
    <mergeCell ref="A10:B10"/>
    <mergeCell ref="A11:B11"/>
    <mergeCell ref="A12:B12"/>
    <mergeCell ref="A13:B13"/>
    <mergeCell ref="A14:B14"/>
    <mergeCell ref="A15:B15"/>
  </mergeCells>
  <pageMargins left="0.25" right="0.25" top="0.75" bottom="0.75" header="0.3" footer="0.3"/>
  <pageSetup scale="4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BD92-3BAC-4982-9A5A-5E554A188CF2}">
  <sheetPr>
    <pageSetUpPr fitToPage="1"/>
  </sheetPr>
  <dimension ref="A1:H39"/>
  <sheetViews>
    <sheetView topLeftCell="A5" workbookViewId="0">
      <selection activeCell="D26" sqref="D26"/>
    </sheetView>
  </sheetViews>
  <sheetFormatPr defaultRowHeight="15" x14ac:dyDescent="0.25"/>
  <cols>
    <col min="1" max="1" width="10.5703125" customWidth="1"/>
    <col min="2" max="2" width="12.5703125" customWidth="1"/>
    <col min="4" max="4" width="9.140625" customWidth="1"/>
    <col min="5" max="5" width="12.140625" customWidth="1"/>
    <col min="7" max="7" width="10.140625" customWidth="1"/>
    <col min="8" max="8" width="11.85546875" customWidth="1"/>
  </cols>
  <sheetData>
    <row r="1" spans="1:8" ht="20.25" x14ac:dyDescent="0.3">
      <c r="A1" s="278" t="s">
        <v>76</v>
      </c>
      <c r="B1" s="278"/>
      <c r="C1" s="278"/>
      <c r="D1" s="278"/>
      <c r="E1" s="278"/>
      <c r="F1" s="278"/>
      <c r="G1" s="278"/>
    </row>
    <row r="2" spans="1:8" ht="15.75" x14ac:dyDescent="0.25">
      <c r="A2" s="112"/>
      <c r="B2" s="112"/>
      <c r="C2" s="112"/>
      <c r="D2" s="112"/>
      <c r="E2" s="112"/>
      <c r="F2" s="112"/>
      <c r="G2" s="112"/>
    </row>
    <row r="3" spans="1:8" ht="15.75" x14ac:dyDescent="0.25">
      <c r="A3" s="112" t="s">
        <v>77</v>
      </c>
      <c r="B3" s="112" t="s">
        <v>79</v>
      </c>
      <c r="C3" s="93" t="s">
        <v>78</v>
      </c>
      <c r="D3" s="93"/>
      <c r="E3" s="93" t="s">
        <v>15</v>
      </c>
      <c r="F3" s="112"/>
      <c r="G3" s="93" t="s">
        <v>80</v>
      </c>
    </row>
    <row r="4" spans="1:8" ht="15.75" x14ac:dyDescent="0.25">
      <c r="A4" s="112" t="s">
        <v>125</v>
      </c>
      <c r="B4" s="112"/>
      <c r="C4" s="93">
        <v>568</v>
      </c>
      <c r="D4" s="93"/>
      <c r="E4" s="93">
        <v>169</v>
      </c>
      <c r="F4" s="112"/>
      <c r="G4" s="93">
        <f>SUM(C4:E4)</f>
        <v>737</v>
      </c>
    </row>
    <row r="5" spans="1:8" ht="15.75" x14ac:dyDescent="0.25">
      <c r="A5" s="112"/>
      <c r="B5" s="112"/>
      <c r="C5" s="93"/>
      <c r="D5" s="93"/>
      <c r="E5" s="93"/>
      <c r="F5" s="112"/>
      <c r="G5" s="93"/>
    </row>
    <row r="6" spans="1:8" ht="16.5" thickBot="1" x14ac:dyDescent="0.3">
      <c r="A6" s="280">
        <v>45279</v>
      </c>
      <c r="B6" s="281"/>
      <c r="C6" s="114">
        <v>26</v>
      </c>
      <c r="D6" s="114"/>
      <c r="E6" s="114">
        <v>7</v>
      </c>
      <c r="F6" s="113"/>
      <c r="G6" s="118">
        <f>SUM(C6:E6)</f>
        <v>33</v>
      </c>
    </row>
    <row r="7" spans="1:8" ht="16.5" thickBot="1" x14ac:dyDescent="0.3">
      <c r="A7" s="112"/>
      <c r="B7" s="112"/>
      <c r="C7" s="93">
        <f>SUM(C4:C6)</f>
        <v>594</v>
      </c>
      <c r="D7" s="93"/>
      <c r="E7" s="93">
        <f>SUM(E4:E6)</f>
        <v>176</v>
      </c>
      <c r="F7" s="112"/>
      <c r="G7" s="128">
        <f>SUM(G4:G6)</f>
        <v>770</v>
      </c>
    </row>
    <row r="8" spans="1:8" ht="15.75" x14ac:dyDescent="0.25">
      <c r="A8" s="112"/>
      <c r="B8" s="112"/>
      <c r="C8" s="93"/>
      <c r="D8" s="93"/>
      <c r="E8" s="93"/>
      <c r="F8" s="112"/>
      <c r="G8" s="93"/>
    </row>
    <row r="9" spans="1:8" ht="15.75" x14ac:dyDescent="0.25">
      <c r="A9" s="282" t="s">
        <v>124</v>
      </c>
      <c r="B9" s="282"/>
      <c r="C9" s="93"/>
      <c r="D9" s="93"/>
      <c r="E9" s="93"/>
      <c r="F9" s="112"/>
      <c r="G9" s="93"/>
    </row>
    <row r="10" spans="1:8" ht="16.5" thickBot="1" x14ac:dyDescent="0.3">
      <c r="A10" s="279" t="s">
        <v>81</v>
      </c>
      <c r="B10" s="279"/>
      <c r="C10" s="114">
        <v>510</v>
      </c>
      <c r="D10" s="114"/>
      <c r="E10" s="114">
        <v>164</v>
      </c>
      <c r="F10" s="113"/>
      <c r="G10" s="114">
        <f>SUM(C10:E10)</f>
        <v>674</v>
      </c>
    </row>
    <row r="11" spans="1:8" ht="15.75" x14ac:dyDescent="0.25">
      <c r="A11" s="112"/>
      <c r="B11" s="112"/>
      <c r="C11" s="112"/>
      <c r="D11" s="112"/>
      <c r="E11" s="112"/>
      <c r="F11" s="112"/>
      <c r="G11" s="112"/>
    </row>
    <row r="12" spans="1:8" ht="20.25" x14ac:dyDescent="0.3">
      <c r="A12" s="278" t="s">
        <v>123</v>
      </c>
      <c r="B12" s="278"/>
      <c r="C12" s="278"/>
      <c r="D12" s="278"/>
      <c r="E12" s="278"/>
      <c r="F12" s="278"/>
      <c r="G12" s="278"/>
    </row>
    <row r="13" spans="1:8" ht="16.5" thickBot="1" x14ac:dyDescent="0.3">
      <c r="A13" s="114" t="s">
        <v>89</v>
      </c>
      <c r="B13" s="114" t="s">
        <v>82</v>
      </c>
      <c r="C13" s="114" t="s">
        <v>83</v>
      </c>
      <c r="D13" s="114" t="s">
        <v>84</v>
      </c>
      <c r="E13" s="114" t="s">
        <v>85</v>
      </c>
      <c r="F13" s="114" t="s">
        <v>86</v>
      </c>
      <c r="G13" s="114" t="s">
        <v>87</v>
      </c>
      <c r="H13" s="114" t="s">
        <v>88</v>
      </c>
    </row>
    <row r="15" spans="1:8" ht="15.75" x14ac:dyDescent="0.25">
      <c r="A15" s="112" t="s">
        <v>78</v>
      </c>
      <c r="B15" s="93"/>
      <c r="C15" s="93"/>
      <c r="D15" s="93"/>
      <c r="E15" s="93"/>
      <c r="F15" s="93"/>
      <c r="G15" s="93"/>
      <c r="H15" s="93"/>
    </row>
    <row r="16" spans="1:8" ht="16.5" thickBot="1" x14ac:dyDescent="0.3">
      <c r="A16" s="113" t="s">
        <v>90</v>
      </c>
      <c r="B16" s="114"/>
      <c r="C16" s="114"/>
      <c r="D16" s="114"/>
      <c r="E16" s="114"/>
      <c r="F16" s="114"/>
      <c r="G16" s="114"/>
      <c r="H16" s="114"/>
    </row>
    <row r="17" spans="1:8" ht="15.75" x14ac:dyDescent="0.25">
      <c r="B17" s="93">
        <f>SUM(B15:B16)</f>
        <v>0</v>
      </c>
      <c r="C17" s="93">
        <f t="shared" ref="C17:H17" si="0">SUM(C15:C16)</f>
        <v>0</v>
      </c>
      <c r="D17" s="93">
        <f t="shared" si="0"/>
        <v>0</v>
      </c>
      <c r="E17" s="93">
        <f t="shared" si="0"/>
        <v>0</v>
      </c>
      <c r="F17" s="93">
        <f t="shared" si="0"/>
        <v>0</v>
      </c>
      <c r="G17" s="93">
        <f t="shared" si="0"/>
        <v>0</v>
      </c>
      <c r="H17" s="93">
        <f t="shared" si="0"/>
        <v>0</v>
      </c>
    </row>
    <row r="19" spans="1:8" ht="15.75" x14ac:dyDescent="0.25">
      <c r="A19" s="117" t="s">
        <v>91</v>
      </c>
      <c r="B19" s="116">
        <f>SUM(B17:H17)</f>
        <v>0</v>
      </c>
    </row>
    <row r="20" spans="1:8" ht="15.75" x14ac:dyDescent="0.25">
      <c r="A20" s="93"/>
      <c r="B20" s="93"/>
      <c r="C20" s="93"/>
      <c r="D20" s="93"/>
      <c r="E20" s="93"/>
      <c r="F20" s="93"/>
      <c r="G20" s="93"/>
    </row>
    <row r="21" spans="1:8" ht="15.75" x14ac:dyDescent="0.25">
      <c r="A21" s="93"/>
      <c r="B21" s="93"/>
      <c r="C21" s="93"/>
      <c r="D21" s="93"/>
      <c r="E21" s="93"/>
      <c r="F21" s="93"/>
      <c r="G21" s="93"/>
    </row>
    <row r="23" spans="1:8" ht="20.25" x14ac:dyDescent="0.3">
      <c r="A23" s="278"/>
      <c r="B23" s="278"/>
      <c r="C23" s="278"/>
      <c r="D23" s="278"/>
      <c r="E23" s="278"/>
      <c r="F23" s="278"/>
      <c r="G23" s="278"/>
    </row>
    <row r="24" spans="1:8" ht="15.75" x14ac:dyDescent="0.25">
      <c r="A24" s="93"/>
      <c r="B24" s="93"/>
      <c r="C24" s="93"/>
      <c r="D24" s="93"/>
      <c r="E24" s="93"/>
      <c r="F24" s="93"/>
      <c r="G24" s="93"/>
      <c r="H24" s="93"/>
    </row>
    <row r="26" spans="1:8" ht="15.75" x14ac:dyDescent="0.25">
      <c r="A26" s="112"/>
      <c r="B26" s="93"/>
      <c r="C26" s="93"/>
      <c r="D26" s="93"/>
      <c r="E26" s="93"/>
      <c r="F26" s="93"/>
      <c r="G26" s="93"/>
      <c r="H26" s="93"/>
    </row>
    <row r="27" spans="1:8" ht="15.75" x14ac:dyDescent="0.25">
      <c r="A27" s="112"/>
      <c r="B27" s="93"/>
      <c r="C27" s="93"/>
      <c r="D27" s="93"/>
      <c r="E27" s="93"/>
      <c r="F27" s="93"/>
      <c r="G27" s="93"/>
      <c r="H27" s="93"/>
    </row>
    <row r="28" spans="1:8" ht="15.75" x14ac:dyDescent="0.25">
      <c r="B28" s="93"/>
      <c r="C28" s="93"/>
      <c r="D28" s="93"/>
      <c r="E28" s="93"/>
      <c r="F28" s="93"/>
      <c r="G28" s="93"/>
      <c r="H28" s="93"/>
    </row>
    <row r="30" spans="1:8" ht="15.75" x14ac:dyDescent="0.25">
      <c r="A30" s="117"/>
      <c r="B30" s="93"/>
    </row>
    <row r="32" spans="1:8" ht="20.25" x14ac:dyDescent="0.3">
      <c r="A32" s="278"/>
      <c r="B32" s="278"/>
      <c r="C32" s="278"/>
      <c r="D32" s="278"/>
      <c r="E32" s="278"/>
      <c r="F32" s="278"/>
      <c r="G32" s="278"/>
    </row>
    <row r="33" spans="1:8" ht="15.75" x14ac:dyDescent="0.25">
      <c r="A33" s="93"/>
      <c r="B33" s="93"/>
      <c r="C33" s="93"/>
      <c r="D33" s="93"/>
      <c r="E33" s="93"/>
      <c r="F33" s="93"/>
      <c r="G33" s="93"/>
      <c r="H33" s="93"/>
    </row>
    <row r="35" spans="1:8" ht="15.75" x14ac:dyDescent="0.25">
      <c r="A35" s="112"/>
      <c r="B35" s="93"/>
      <c r="C35" s="93"/>
      <c r="D35" s="93"/>
      <c r="E35" s="93"/>
      <c r="F35" s="93"/>
      <c r="G35" s="93"/>
      <c r="H35" s="93"/>
    </row>
    <row r="36" spans="1:8" ht="15.75" x14ac:dyDescent="0.25">
      <c r="A36" s="112"/>
      <c r="B36" s="93"/>
      <c r="C36" s="93"/>
      <c r="D36" s="93"/>
      <c r="E36" s="93"/>
      <c r="F36" s="93"/>
      <c r="G36" s="93"/>
      <c r="H36" s="93"/>
    </row>
    <row r="37" spans="1:8" ht="15.75" x14ac:dyDescent="0.25">
      <c r="B37" s="93"/>
      <c r="C37" s="93"/>
      <c r="D37" s="93"/>
      <c r="E37" s="93"/>
      <c r="F37" s="93"/>
      <c r="G37" s="93"/>
      <c r="H37" s="93"/>
    </row>
    <row r="39" spans="1:8" ht="15.75" x14ac:dyDescent="0.25">
      <c r="A39" s="117"/>
      <c r="B39" s="93"/>
    </row>
  </sheetData>
  <mergeCells count="7">
    <mergeCell ref="A1:G1"/>
    <mergeCell ref="A10:B10"/>
    <mergeCell ref="A32:G32"/>
    <mergeCell ref="A6:B6"/>
    <mergeCell ref="A23:G23"/>
    <mergeCell ref="A12:G12"/>
    <mergeCell ref="A9:B9"/>
  </mergeCells>
  <pageMargins left="0.25" right="0.25" top="0.75" bottom="0.75" header="0.3" footer="0.3"/>
  <pageSetup scale="77" orientation="landscape" r:id="rId1"/>
  <ignoredErrors>
    <ignoredError sqref="G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FEF1-DF28-4A76-9249-9EDFDAFC3826}">
  <sheetPr>
    <pageSetUpPr fitToPage="1"/>
  </sheetPr>
  <dimension ref="A1:AD69"/>
  <sheetViews>
    <sheetView workbookViewId="0">
      <pane ySplit="4" topLeftCell="A45" activePane="bottomLeft" state="frozen"/>
      <selection pane="bottomLeft" activeCell="B8" sqref="B8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5" max="15" width="11.28515625" customWidth="1"/>
    <col min="16" max="16" width="10.140625" customWidth="1"/>
    <col min="17" max="17" width="6.7109375" customWidth="1"/>
    <col min="26" max="28" width="10.7109375" customWidth="1"/>
    <col min="30" max="30" width="55.140625" customWidth="1"/>
  </cols>
  <sheetData>
    <row r="1" spans="1:30" ht="23.25" x14ac:dyDescent="0.35">
      <c r="B1" s="223" t="s">
        <v>100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</row>
    <row r="2" spans="1:30" ht="24" thickBot="1" x14ac:dyDescent="0.4">
      <c r="A2" s="232" t="s">
        <v>58</v>
      </c>
      <c r="B2" s="243"/>
      <c r="C2" s="1">
        <f>SUM(C57)</f>
        <v>52</v>
      </c>
      <c r="D2" s="1">
        <f>SUM(D57)</f>
        <v>0</v>
      </c>
      <c r="E2" s="1"/>
      <c r="F2" s="1"/>
      <c r="G2" s="84">
        <f>SUM(G57)</f>
        <v>6.2767094017093985E-3</v>
      </c>
      <c r="H2" s="91">
        <f>SUM(H57)</f>
        <v>21.55</v>
      </c>
      <c r="I2" s="1">
        <f t="shared" ref="I2:AC2" si="0">SUM(I57)</f>
        <v>16</v>
      </c>
      <c r="J2" s="1">
        <f t="shared" si="0"/>
        <v>1</v>
      </c>
      <c r="K2" s="1">
        <f t="shared" si="0"/>
        <v>8</v>
      </c>
      <c r="L2" s="1">
        <f t="shared" si="0"/>
        <v>17</v>
      </c>
      <c r="M2" s="1">
        <f t="shared" si="0"/>
        <v>5</v>
      </c>
      <c r="N2" s="1">
        <f t="shared" si="0"/>
        <v>5</v>
      </c>
      <c r="O2" s="1">
        <f t="shared" si="0"/>
        <v>0</v>
      </c>
      <c r="P2" s="1">
        <f t="shared" si="0"/>
        <v>18</v>
      </c>
      <c r="Q2" s="1">
        <f t="shared" si="0"/>
        <v>0</v>
      </c>
      <c r="R2" s="1">
        <f t="shared" si="0"/>
        <v>6</v>
      </c>
      <c r="S2" s="1">
        <f t="shared" si="0"/>
        <v>4</v>
      </c>
      <c r="T2" s="1">
        <f t="shared" si="0"/>
        <v>7</v>
      </c>
      <c r="U2" s="1">
        <f t="shared" si="0"/>
        <v>2</v>
      </c>
      <c r="V2" s="1">
        <f t="shared" si="0"/>
        <v>2</v>
      </c>
      <c r="W2" s="1">
        <f t="shared" si="0"/>
        <v>4</v>
      </c>
      <c r="X2" s="1">
        <f t="shared" si="0"/>
        <v>1</v>
      </c>
      <c r="Y2" s="1">
        <f t="shared" si="0"/>
        <v>1</v>
      </c>
      <c r="Z2" s="1">
        <f t="shared" si="0"/>
        <v>3</v>
      </c>
      <c r="AA2" s="1">
        <f t="shared" si="0"/>
        <v>0</v>
      </c>
      <c r="AB2" s="1">
        <f t="shared" si="0"/>
        <v>1</v>
      </c>
      <c r="AC2" s="1">
        <f t="shared" si="0"/>
        <v>12</v>
      </c>
      <c r="AD2" s="1"/>
    </row>
    <row r="3" spans="1:30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7"/>
      <c r="P3" s="248" t="s">
        <v>27</v>
      </c>
      <c r="Q3" s="249"/>
      <c r="R3" s="249"/>
      <c r="S3" s="249"/>
      <c r="T3" s="249"/>
      <c r="U3" s="249"/>
      <c r="V3" s="249"/>
      <c r="W3" s="249"/>
      <c r="X3" s="250"/>
      <c r="Y3" s="250"/>
      <c r="Z3" s="250"/>
      <c r="AA3" s="250"/>
      <c r="AB3" s="250"/>
      <c r="AC3" s="251"/>
      <c r="AD3" s="4"/>
    </row>
    <row r="4" spans="1:30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13</v>
      </c>
      <c r="O4" s="18" t="s">
        <v>28</v>
      </c>
      <c r="P4" s="31" t="s">
        <v>127</v>
      </c>
      <c r="Q4" s="18" t="s">
        <v>94</v>
      </c>
      <c r="R4" s="18" t="s">
        <v>29</v>
      </c>
      <c r="S4" s="18" t="s">
        <v>30</v>
      </c>
      <c r="T4" s="18" t="s">
        <v>31</v>
      </c>
      <c r="U4" s="18" t="s">
        <v>32</v>
      </c>
      <c r="V4" s="30" t="s">
        <v>33</v>
      </c>
      <c r="W4" s="30" t="s">
        <v>34</v>
      </c>
      <c r="X4" s="30" t="s">
        <v>35</v>
      </c>
      <c r="Y4" s="18" t="s">
        <v>36</v>
      </c>
      <c r="Z4" s="30" t="s">
        <v>20</v>
      </c>
      <c r="AA4" s="32" t="s">
        <v>37</v>
      </c>
      <c r="AB4" s="32" t="s">
        <v>67</v>
      </c>
      <c r="AC4" s="28" t="s">
        <v>21</v>
      </c>
      <c r="AD4" s="62" t="s">
        <v>22</v>
      </c>
    </row>
    <row r="5" spans="1:30" ht="15.75" x14ac:dyDescent="0.25">
      <c r="A5" s="37">
        <v>1</v>
      </c>
      <c r="B5" s="159">
        <v>72</v>
      </c>
      <c r="C5" s="38" t="s">
        <v>122</v>
      </c>
      <c r="D5" s="14"/>
      <c r="E5" s="81">
        <v>0.42430555555555555</v>
      </c>
      <c r="F5" s="81">
        <v>0.4284722222222222</v>
      </c>
      <c r="G5" s="81">
        <f t="shared" ref="G5:G56" si="1">SUM(F5-E5)</f>
        <v>4.1666666666666519E-3</v>
      </c>
      <c r="H5" s="37">
        <v>23</v>
      </c>
      <c r="I5" s="12" t="s">
        <v>122</v>
      </c>
      <c r="J5" s="13"/>
      <c r="K5" s="13"/>
      <c r="L5" s="13"/>
      <c r="M5" s="13"/>
      <c r="N5" s="13"/>
      <c r="O5" s="13"/>
      <c r="P5" s="12" t="s">
        <v>122</v>
      </c>
      <c r="Q5" s="13"/>
      <c r="R5" s="13"/>
      <c r="S5" s="13"/>
      <c r="T5" s="13"/>
      <c r="U5" s="13" t="s">
        <v>122</v>
      </c>
      <c r="V5" s="13"/>
      <c r="W5" s="13"/>
      <c r="X5" s="13"/>
      <c r="Y5" s="13"/>
      <c r="Z5" s="13"/>
      <c r="AA5" s="22"/>
      <c r="AB5" s="22"/>
      <c r="AC5" s="14"/>
      <c r="AD5" s="144"/>
    </row>
    <row r="6" spans="1:30" ht="15.75" x14ac:dyDescent="0.25">
      <c r="A6" s="37">
        <v>2</v>
      </c>
      <c r="B6" s="37">
        <v>74</v>
      </c>
      <c r="C6" s="38" t="s">
        <v>122</v>
      </c>
      <c r="D6" s="14"/>
      <c r="E6" s="81">
        <v>8.8888888888888892E-2</v>
      </c>
      <c r="F6" s="81">
        <v>9.5833333333333326E-2</v>
      </c>
      <c r="G6" s="81">
        <f t="shared" si="1"/>
        <v>6.9444444444444337E-3</v>
      </c>
      <c r="H6" s="37">
        <v>25</v>
      </c>
      <c r="I6" s="12"/>
      <c r="J6" s="13"/>
      <c r="K6" s="13"/>
      <c r="L6" s="13"/>
      <c r="M6" s="13" t="s">
        <v>122</v>
      </c>
      <c r="N6" s="13"/>
      <c r="O6" s="13"/>
      <c r="P6" s="12"/>
      <c r="Q6" s="13"/>
      <c r="R6" s="13"/>
      <c r="S6" s="13"/>
      <c r="T6" s="13"/>
      <c r="U6" s="13"/>
      <c r="V6" s="13"/>
      <c r="W6" s="13"/>
      <c r="X6" s="13"/>
      <c r="Y6" s="13"/>
      <c r="Z6" s="13"/>
      <c r="AA6" s="22"/>
      <c r="AB6" s="22"/>
      <c r="AC6" s="14" t="s">
        <v>122</v>
      </c>
      <c r="AD6" s="144" t="s">
        <v>164</v>
      </c>
    </row>
    <row r="7" spans="1:30" ht="15.75" x14ac:dyDescent="0.25">
      <c r="A7" s="37">
        <v>2</v>
      </c>
      <c r="B7" s="37">
        <v>75</v>
      </c>
      <c r="C7" s="38" t="s">
        <v>122</v>
      </c>
      <c r="D7" s="14"/>
      <c r="E7" s="81">
        <v>0.54791666666666672</v>
      </c>
      <c r="F7" s="81">
        <v>0.55069444444444449</v>
      </c>
      <c r="G7" s="81">
        <f t="shared" si="1"/>
        <v>2.7777777777777679E-3</v>
      </c>
      <c r="H7" s="37">
        <v>11</v>
      </c>
      <c r="I7" s="12"/>
      <c r="J7" s="13"/>
      <c r="K7" s="13"/>
      <c r="L7" s="13" t="s">
        <v>122</v>
      </c>
      <c r="M7" s="13"/>
      <c r="N7" s="13"/>
      <c r="O7" s="13"/>
      <c r="P7" s="12" t="s">
        <v>122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22"/>
      <c r="AB7" s="22"/>
      <c r="AC7" s="14"/>
      <c r="AD7" s="144"/>
    </row>
    <row r="8" spans="1:30" ht="15.75" x14ac:dyDescent="0.25">
      <c r="A8" s="37">
        <v>3</v>
      </c>
      <c r="B8" s="37">
        <v>76</v>
      </c>
      <c r="C8" s="38" t="s">
        <v>122</v>
      </c>
      <c r="D8" s="14"/>
      <c r="E8" s="81">
        <v>0.50208333333333333</v>
      </c>
      <c r="F8" s="81">
        <v>0.51250000000000007</v>
      </c>
      <c r="G8" s="81">
        <f t="shared" si="1"/>
        <v>1.0416666666666741E-2</v>
      </c>
      <c r="H8" s="37">
        <v>26</v>
      </c>
      <c r="I8" s="12"/>
      <c r="J8" s="13"/>
      <c r="K8" s="13"/>
      <c r="L8" s="13"/>
      <c r="M8" s="13"/>
      <c r="N8" s="13" t="s">
        <v>122</v>
      </c>
      <c r="O8" s="13"/>
      <c r="P8" s="12"/>
      <c r="Q8" s="13"/>
      <c r="R8" s="13"/>
      <c r="S8" s="13" t="s">
        <v>122</v>
      </c>
      <c r="T8" s="13"/>
      <c r="U8" s="13"/>
      <c r="V8" s="13"/>
      <c r="W8" s="13"/>
      <c r="X8" s="13"/>
      <c r="Y8" s="13"/>
      <c r="Z8" s="13"/>
      <c r="AA8" s="22"/>
      <c r="AB8" s="22"/>
      <c r="AC8" s="14"/>
      <c r="AD8" s="144"/>
    </row>
    <row r="9" spans="1:30" ht="15.75" x14ac:dyDescent="0.25">
      <c r="A9" s="37">
        <v>3</v>
      </c>
      <c r="B9" s="37">
        <v>77</v>
      </c>
      <c r="C9" s="38" t="s">
        <v>122</v>
      </c>
      <c r="D9" s="14"/>
      <c r="E9" s="81">
        <v>0.7284722222222223</v>
      </c>
      <c r="F9" s="81">
        <v>0.73472222222222217</v>
      </c>
      <c r="G9" s="81">
        <f t="shared" si="1"/>
        <v>6.2499999999998668E-3</v>
      </c>
      <c r="H9" s="37">
        <v>20</v>
      </c>
      <c r="I9" s="12"/>
      <c r="J9" s="13"/>
      <c r="K9" s="13"/>
      <c r="L9" s="13"/>
      <c r="M9" s="13" t="s">
        <v>122</v>
      </c>
      <c r="N9" s="13"/>
      <c r="O9" s="13"/>
      <c r="P9" s="12"/>
      <c r="Q9" s="13"/>
      <c r="R9" s="13"/>
      <c r="S9" s="13" t="s">
        <v>122</v>
      </c>
      <c r="T9" s="13"/>
      <c r="U9" s="13"/>
      <c r="V9" s="13"/>
      <c r="W9" s="13"/>
      <c r="X9" s="13"/>
      <c r="Y9" s="13"/>
      <c r="Z9" s="13"/>
      <c r="AA9" s="22"/>
      <c r="AB9" s="22"/>
      <c r="AC9" s="14"/>
      <c r="AD9" s="144"/>
    </row>
    <row r="10" spans="1:30" ht="15.75" x14ac:dyDescent="0.25">
      <c r="A10" s="37">
        <v>4</v>
      </c>
      <c r="B10" s="37">
        <v>78</v>
      </c>
      <c r="C10" s="38" t="s">
        <v>122</v>
      </c>
      <c r="D10" s="14"/>
      <c r="E10" s="81">
        <v>0.76388888888888884</v>
      </c>
      <c r="F10" s="81">
        <v>0.77361111111111114</v>
      </c>
      <c r="G10" s="81">
        <f t="shared" si="1"/>
        <v>9.7222222222222987E-3</v>
      </c>
      <c r="H10" s="37">
        <v>23</v>
      </c>
      <c r="I10" s="12"/>
      <c r="J10" s="13"/>
      <c r="K10" s="13" t="s">
        <v>122</v>
      </c>
      <c r="L10" s="13"/>
      <c r="M10" s="13"/>
      <c r="N10" s="13"/>
      <c r="O10" s="13"/>
      <c r="P10" s="12" t="s">
        <v>122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2"/>
      <c r="AB10" s="22"/>
      <c r="AC10" s="14"/>
      <c r="AD10" s="144"/>
    </row>
    <row r="11" spans="1:30" ht="15.75" x14ac:dyDescent="0.25">
      <c r="A11" s="37">
        <v>6</v>
      </c>
      <c r="B11" s="37">
        <v>79</v>
      </c>
      <c r="C11" s="38" t="s">
        <v>122</v>
      </c>
      <c r="D11" s="14"/>
      <c r="E11" s="81">
        <v>8.8888888888888892E-2</v>
      </c>
      <c r="F11" s="81">
        <v>9.3055555555555558E-2</v>
      </c>
      <c r="G11" s="81">
        <f t="shared" si="1"/>
        <v>4.1666666666666657E-3</v>
      </c>
      <c r="H11" s="37">
        <v>32</v>
      </c>
      <c r="I11" s="12"/>
      <c r="J11" s="13"/>
      <c r="K11" s="13"/>
      <c r="L11" s="13" t="s">
        <v>122</v>
      </c>
      <c r="M11" s="13"/>
      <c r="N11" s="13"/>
      <c r="O11" s="13"/>
      <c r="P11" s="12" t="s">
        <v>122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22"/>
      <c r="AB11" s="22"/>
      <c r="AC11" s="14"/>
      <c r="AD11" s="144"/>
    </row>
    <row r="12" spans="1:30" ht="15.75" x14ac:dyDescent="0.25">
      <c r="A12" s="37">
        <v>8</v>
      </c>
      <c r="B12" s="37">
        <v>80</v>
      </c>
      <c r="C12" s="38" t="s">
        <v>122</v>
      </c>
      <c r="D12" s="14"/>
      <c r="E12" s="81">
        <v>0.58958333333333335</v>
      </c>
      <c r="F12" s="81"/>
      <c r="G12" s="81">
        <v>0</v>
      </c>
      <c r="H12" s="37"/>
      <c r="I12" s="12"/>
      <c r="J12" s="13"/>
      <c r="K12" s="13" t="s">
        <v>122</v>
      </c>
      <c r="L12" s="13"/>
      <c r="M12" s="13"/>
      <c r="N12" s="13"/>
      <c r="O12" s="13"/>
      <c r="P12" s="12"/>
      <c r="Q12" s="13"/>
      <c r="R12" s="13"/>
      <c r="S12" s="13"/>
      <c r="T12" s="13"/>
      <c r="U12" s="13"/>
      <c r="V12" s="13"/>
      <c r="W12" s="13"/>
      <c r="X12" s="13" t="s">
        <v>122</v>
      </c>
      <c r="Y12" s="13"/>
      <c r="Z12" s="13" t="s">
        <v>122</v>
      </c>
      <c r="AA12" s="22"/>
      <c r="AB12" s="22"/>
      <c r="AC12" s="14"/>
      <c r="AD12" s="144" t="s">
        <v>165</v>
      </c>
    </row>
    <row r="13" spans="1:30" ht="15.75" x14ac:dyDescent="0.25">
      <c r="A13" s="37">
        <v>8</v>
      </c>
      <c r="B13" s="37">
        <v>81</v>
      </c>
      <c r="C13" s="38" t="s">
        <v>122</v>
      </c>
      <c r="D13" s="14"/>
      <c r="E13" s="81">
        <v>0.92222222222222217</v>
      </c>
      <c r="F13" s="81">
        <v>0.92569444444444438</v>
      </c>
      <c r="G13" s="81">
        <f t="shared" si="1"/>
        <v>3.4722222222222099E-3</v>
      </c>
      <c r="H13" s="37">
        <v>22</v>
      </c>
      <c r="I13" s="12"/>
      <c r="J13" s="13"/>
      <c r="K13" s="13"/>
      <c r="L13" s="13" t="s">
        <v>122</v>
      </c>
      <c r="M13" s="13"/>
      <c r="N13" s="13"/>
      <c r="O13" s="13"/>
      <c r="P13" s="12" t="s">
        <v>122</v>
      </c>
      <c r="Q13" s="13"/>
      <c r="R13" s="13" t="s">
        <v>122</v>
      </c>
      <c r="S13" s="13"/>
      <c r="T13" s="13"/>
      <c r="U13" s="13"/>
      <c r="V13" s="13"/>
      <c r="W13" s="13"/>
      <c r="X13" s="13"/>
      <c r="Y13" s="13"/>
      <c r="Z13" s="13"/>
      <c r="AA13" s="22"/>
      <c r="AB13" s="22"/>
      <c r="AC13" s="14"/>
      <c r="AD13" s="144" t="s">
        <v>166</v>
      </c>
    </row>
    <row r="14" spans="1:30" ht="15.75" x14ac:dyDescent="0.25">
      <c r="A14" s="37">
        <v>9</v>
      </c>
      <c r="B14" s="37">
        <v>82</v>
      </c>
      <c r="C14" s="38" t="s">
        <v>122</v>
      </c>
      <c r="D14" s="14"/>
      <c r="E14" s="81">
        <v>0.25972222222222224</v>
      </c>
      <c r="F14" s="81">
        <v>0.27430555555555552</v>
      </c>
      <c r="G14" s="81">
        <f t="shared" si="1"/>
        <v>1.4583333333333282E-2</v>
      </c>
      <c r="H14" s="37">
        <v>41</v>
      </c>
      <c r="I14" s="12"/>
      <c r="J14" s="13"/>
      <c r="K14" s="13" t="s">
        <v>122</v>
      </c>
      <c r="L14" s="13"/>
      <c r="M14" s="13"/>
      <c r="N14" s="13"/>
      <c r="O14" s="13"/>
      <c r="P14" s="12"/>
      <c r="Q14" s="13"/>
      <c r="R14" s="13"/>
      <c r="S14" s="13"/>
      <c r="T14" s="13" t="s">
        <v>122</v>
      </c>
      <c r="U14" s="13"/>
      <c r="V14" s="13"/>
      <c r="W14" s="13"/>
      <c r="X14" s="13"/>
      <c r="Y14" s="13"/>
      <c r="Z14" s="13"/>
      <c r="AA14" s="22"/>
      <c r="AB14" s="22"/>
      <c r="AC14" s="14"/>
      <c r="AD14" s="144" t="s">
        <v>167</v>
      </c>
    </row>
    <row r="15" spans="1:30" ht="15.75" x14ac:dyDescent="0.25">
      <c r="A15" s="37">
        <v>9</v>
      </c>
      <c r="B15" s="37">
        <v>83</v>
      </c>
      <c r="C15" s="38" t="s">
        <v>122</v>
      </c>
      <c r="D15" s="14"/>
      <c r="E15" s="81">
        <v>0.99513888888888891</v>
      </c>
      <c r="F15" s="81">
        <v>0</v>
      </c>
      <c r="G15" s="81">
        <v>4.8611111111111112E-3</v>
      </c>
      <c r="H15" s="37">
        <v>11</v>
      </c>
      <c r="I15" s="12" t="s">
        <v>122</v>
      </c>
      <c r="J15" s="13"/>
      <c r="K15" s="13"/>
      <c r="L15" s="13"/>
      <c r="M15" s="13"/>
      <c r="N15" s="13"/>
      <c r="O15" s="13"/>
      <c r="P15" s="12"/>
      <c r="Q15" s="13"/>
      <c r="R15" s="13"/>
      <c r="S15" s="13"/>
      <c r="T15" s="13"/>
      <c r="U15" s="13"/>
      <c r="V15" s="13"/>
      <c r="W15" s="13" t="s">
        <v>122</v>
      </c>
      <c r="X15" s="13"/>
      <c r="Y15" s="13"/>
      <c r="Z15" s="13"/>
      <c r="AA15" s="22"/>
      <c r="AB15" s="22"/>
      <c r="AC15" s="14"/>
      <c r="AD15" s="144"/>
    </row>
    <row r="16" spans="1:30" ht="15.75" x14ac:dyDescent="0.25">
      <c r="A16" s="37">
        <v>10</v>
      </c>
      <c r="B16" s="37">
        <v>84</v>
      </c>
      <c r="C16" s="38" t="s">
        <v>122</v>
      </c>
      <c r="D16" s="14"/>
      <c r="E16" s="81">
        <v>0.30555555555555552</v>
      </c>
      <c r="F16" s="81"/>
      <c r="G16" s="81">
        <v>0</v>
      </c>
      <c r="H16" s="37"/>
      <c r="I16" s="12"/>
      <c r="J16" s="13"/>
      <c r="K16" s="13"/>
      <c r="L16" s="13"/>
      <c r="M16" s="13"/>
      <c r="N16" s="13" t="s">
        <v>122</v>
      </c>
      <c r="O16" s="13"/>
      <c r="P16" s="12"/>
      <c r="Q16" s="13"/>
      <c r="R16" s="13"/>
      <c r="S16" s="13"/>
      <c r="T16" s="13" t="s">
        <v>122</v>
      </c>
      <c r="U16" s="13"/>
      <c r="V16" s="13"/>
      <c r="W16" s="13"/>
      <c r="X16" s="13"/>
      <c r="Y16" s="13"/>
      <c r="Z16" s="13" t="s">
        <v>122</v>
      </c>
      <c r="AA16" s="22"/>
      <c r="AB16" s="22"/>
      <c r="AC16" s="14"/>
      <c r="AD16" s="144" t="s">
        <v>168</v>
      </c>
    </row>
    <row r="17" spans="1:30" ht="15.75" x14ac:dyDescent="0.25">
      <c r="A17" s="85">
        <v>10</v>
      </c>
      <c r="B17" s="37">
        <v>85</v>
      </c>
      <c r="C17" s="38" t="s">
        <v>122</v>
      </c>
      <c r="D17" s="14"/>
      <c r="E17" s="81">
        <v>0.40208333333333335</v>
      </c>
      <c r="F17" s="81">
        <v>0.4069444444444445</v>
      </c>
      <c r="G17" s="81">
        <f t="shared" si="1"/>
        <v>4.8611111111111494E-3</v>
      </c>
      <c r="H17" s="37">
        <v>36</v>
      </c>
      <c r="I17" s="12"/>
      <c r="J17" s="13"/>
      <c r="K17" s="13"/>
      <c r="L17" s="13" t="s">
        <v>122</v>
      </c>
      <c r="M17" s="13"/>
      <c r="N17" s="13"/>
      <c r="O17" s="13"/>
      <c r="P17" s="12"/>
      <c r="Q17" s="13"/>
      <c r="R17" s="13"/>
      <c r="S17" s="13"/>
      <c r="T17" s="13" t="s">
        <v>122</v>
      </c>
      <c r="U17" s="13"/>
      <c r="V17" s="13"/>
      <c r="W17" s="13"/>
      <c r="X17" s="13"/>
      <c r="Y17" s="13"/>
      <c r="Z17" s="13"/>
      <c r="AA17" s="22"/>
      <c r="AB17" s="22"/>
      <c r="AC17" s="14"/>
      <c r="AD17" s="144" t="s">
        <v>169</v>
      </c>
    </row>
    <row r="18" spans="1:30" ht="15.75" x14ac:dyDescent="0.25">
      <c r="A18" s="37">
        <v>11</v>
      </c>
      <c r="B18" s="37">
        <v>86</v>
      </c>
      <c r="C18" s="38" t="s">
        <v>122</v>
      </c>
      <c r="D18" s="14"/>
      <c r="E18" s="81">
        <v>0.43472222222222223</v>
      </c>
      <c r="F18" s="81">
        <v>0.44166666666666665</v>
      </c>
      <c r="G18" s="81">
        <f t="shared" si="1"/>
        <v>6.9444444444444198E-3</v>
      </c>
      <c r="H18" s="37">
        <v>49</v>
      </c>
      <c r="I18" s="12"/>
      <c r="J18" s="13"/>
      <c r="K18" s="13"/>
      <c r="L18" s="13"/>
      <c r="M18" s="13" t="s">
        <v>122</v>
      </c>
      <c r="N18" s="13"/>
      <c r="O18" s="13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22"/>
      <c r="AB18" s="22"/>
      <c r="AC18" s="14" t="s">
        <v>122</v>
      </c>
      <c r="AD18" s="144" t="s">
        <v>170</v>
      </c>
    </row>
    <row r="19" spans="1:30" ht="15.75" x14ac:dyDescent="0.25">
      <c r="A19" s="37">
        <v>12</v>
      </c>
      <c r="B19" s="37">
        <v>87</v>
      </c>
      <c r="C19" s="38" t="s">
        <v>122</v>
      </c>
      <c r="D19" s="14"/>
      <c r="E19" s="81">
        <v>0.46249999999999997</v>
      </c>
      <c r="F19" s="81">
        <v>0.46597222222222223</v>
      </c>
      <c r="G19" s="81">
        <f t="shared" si="1"/>
        <v>3.4722222222222654E-3</v>
      </c>
      <c r="H19" s="37">
        <v>20</v>
      </c>
      <c r="I19" s="12" t="s">
        <v>122</v>
      </c>
      <c r="J19" s="13"/>
      <c r="K19" s="13"/>
      <c r="L19" s="13"/>
      <c r="M19" s="13"/>
      <c r="N19" s="13"/>
      <c r="O19" s="13"/>
      <c r="P19" s="12" t="s">
        <v>122</v>
      </c>
      <c r="Q19" s="13"/>
      <c r="R19" s="13" t="s">
        <v>122</v>
      </c>
      <c r="S19" s="13"/>
      <c r="T19" s="13"/>
      <c r="U19" s="13"/>
      <c r="V19" s="13"/>
      <c r="W19" s="13"/>
      <c r="X19" s="13"/>
      <c r="Y19" s="13"/>
      <c r="Z19" s="13"/>
      <c r="AA19" s="22"/>
      <c r="AB19" s="22"/>
      <c r="AC19" s="14"/>
      <c r="AD19" s="144" t="s">
        <v>171</v>
      </c>
    </row>
    <row r="20" spans="1:30" ht="15.75" x14ac:dyDescent="0.25">
      <c r="A20" s="37">
        <v>12</v>
      </c>
      <c r="B20" s="37">
        <v>88</v>
      </c>
      <c r="C20" s="38" t="s">
        <v>122</v>
      </c>
      <c r="D20" s="14"/>
      <c r="E20" s="81">
        <v>0.49444444444444446</v>
      </c>
      <c r="F20" s="81">
        <v>0.4993055555555555</v>
      </c>
      <c r="G20" s="81">
        <f t="shared" si="1"/>
        <v>4.8611111111110383E-3</v>
      </c>
      <c r="H20" s="37">
        <v>17</v>
      </c>
      <c r="I20" s="12" t="s">
        <v>122</v>
      </c>
      <c r="J20" s="13"/>
      <c r="K20" s="13"/>
      <c r="L20" s="13"/>
      <c r="M20" s="13"/>
      <c r="N20" s="13"/>
      <c r="O20" s="13"/>
      <c r="P20" s="12"/>
      <c r="Q20" s="13"/>
      <c r="R20" s="13"/>
      <c r="S20" s="13"/>
      <c r="T20" s="13" t="s">
        <v>122</v>
      </c>
      <c r="U20" s="13"/>
      <c r="V20" s="13"/>
      <c r="W20" s="13"/>
      <c r="X20" s="13"/>
      <c r="Y20" s="13"/>
      <c r="Z20" s="13"/>
      <c r="AA20" s="22"/>
      <c r="AB20" s="22"/>
      <c r="AC20" s="14"/>
      <c r="AD20" s="144" t="s">
        <v>172</v>
      </c>
    </row>
    <row r="21" spans="1:30" ht="15.75" x14ac:dyDescent="0.25">
      <c r="A21" s="37">
        <v>12</v>
      </c>
      <c r="B21" s="37">
        <v>89</v>
      </c>
      <c r="C21" s="38" t="s">
        <v>122</v>
      </c>
      <c r="D21" s="14"/>
      <c r="E21" s="81">
        <v>0.76388888888888884</v>
      </c>
      <c r="F21" s="81">
        <v>0.76874999999999993</v>
      </c>
      <c r="G21" s="81">
        <f t="shared" si="1"/>
        <v>4.8611111111110938E-3</v>
      </c>
      <c r="H21" s="37">
        <v>30</v>
      </c>
      <c r="I21" s="12"/>
      <c r="J21" s="13"/>
      <c r="K21" s="13"/>
      <c r="L21" s="13"/>
      <c r="M21" s="13" t="s">
        <v>122</v>
      </c>
      <c r="N21" s="13"/>
      <c r="O21" s="13"/>
      <c r="P21" s="12"/>
      <c r="Q21" s="13"/>
      <c r="R21" s="13"/>
      <c r="S21" s="13" t="s">
        <v>122</v>
      </c>
      <c r="T21" s="13"/>
      <c r="U21" s="13"/>
      <c r="V21" s="13"/>
      <c r="W21" s="13"/>
      <c r="X21" s="13"/>
      <c r="Y21" s="13"/>
      <c r="Z21" s="13"/>
      <c r="AA21" s="22"/>
      <c r="AB21" s="22"/>
      <c r="AC21" s="14"/>
      <c r="AD21" s="144"/>
    </row>
    <row r="22" spans="1:30" ht="15.75" x14ac:dyDescent="0.25">
      <c r="A22" s="37">
        <v>13</v>
      </c>
      <c r="B22" s="37">
        <v>90</v>
      </c>
      <c r="C22" s="38" t="s">
        <v>122</v>
      </c>
      <c r="D22" s="14"/>
      <c r="E22" s="81">
        <v>0.3034722222222222</v>
      </c>
      <c r="F22" s="81">
        <v>0.30694444444444441</v>
      </c>
      <c r="G22" s="81">
        <f t="shared" si="1"/>
        <v>3.4722222222222099E-3</v>
      </c>
      <c r="H22" s="37">
        <v>15</v>
      </c>
      <c r="I22" s="12" t="s">
        <v>122</v>
      </c>
      <c r="J22" s="13"/>
      <c r="K22" s="13"/>
      <c r="L22" s="13"/>
      <c r="M22" s="13"/>
      <c r="N22" s="13"/>
      <c r="O22" s="13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2"/>
      <c r="AB22" s="22" t="s">
        <v>122</v>
      </c>
      <c r="AC22" s="14"/>
      <c r="AD22" s="144" t="s">
        <v>173</v>
      </c>
    </row>
    <row r="23" spans="1:30" ht="15.75" x14ac:dyDescent="0.25">
      <c r="A23" s="37">
        <v>13</v>
      </c>
      <c r="B23" s="37">
        <v>91</v>
      </c>
      <c r="C23" s="38" t="s">
        <v>122</v>
      </c>
      <c r="D23" s="14"/>
      <c r="E23" s="81">
        <v>0.47500000000000003</v>
      </c>
      <c r="F23" s="81">
        <v>0.47916666666666669</v>
      </c>
      <c r="G23" s="81">
        <f t="shared" si="1"/>
        <v>4.1666666666666519E-3</v>
      </c>
      <c r="H23" s="37">
        <v>19</v>
      </c>
      <c r="I23" s="12" t="s">
        <v>122</v>
      </c>
      <c r="J23" s="13"/>
      <c r="K23" s="13"/>
      <c r="L23" s="13"/>
      <c r="M23" s="13"/>
      <c r="N23" s="13"/>
      <c r="O23" s="13"/>
      <c r="P23" s="12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22"/>
      <c r="AB23" s="22"/>
      <c r="AC23" s="14"/>
      <c r="AD23" s="144" t="s">
        <v>174</v>
      </c>
    </row>
    <row r="24" spans="1:30" ht="15.75" x14ac:dyDescent="0.25">
      <c r="A24" s="37">
        <v>13</v>
      </c>
      <c r="B24" s="37">
        <v>92</v>
      </c>
      <c r="C24" s="38" t="s">
        <v>122</v>
      </c>
      <c r="D24" s="14"/>
      <c r="E24" s="81">
        <v>0.87916666666666676</v>
      </c>
      <c r="F24" s="81">
        <v>0.88402777777777775</v>
      </c>
      <c r="G24" s="81">
        <f t="shared" si="1"/>
        <v>4.8611111111109828E-3</v>
      </c>
      <c r="H24" s="37">
        <v>26</v>
      </c>
      <c r="I24" s="12" t="s">
        <v>122</v>
      </c>
      <c r="J24" s="13"/>
      <c r="K24" s="13"/>
      <c r="L24" s="13"/>
      <c r="M24" s="13"/>
      <c r="N24" s="13"/>
      <c r="O24" s="13"/>
      <c r="P24" s="12"/>
      <c r="Q24" s="13"/>
      <c r="R24" s="13"/>
      <c r="S24" s="13"/>
      <c r="T24" s="13"/>
      <c r="U24" s="13"/>
      <c r="V24" s="13" t="s">
        <v>122</v>
      </c>
      <c r="W24" s="13"/>
      <c r="X24" s="13"/>
      <c r="Y24" s="13"/>
      <c r="Z24" s="13"/>
      <c r="AA24" s="22"/>
      <c r="AB24" s="22"/>
      <c r="AC24" s="14"/>
      <c r="AD24" s="144"/>
    </row>
    <row r="25" spans="1:30" ht="15.75" x14ac:dyDescent="0.25">
      <c r="A25" s="37">
        <v>15</v>
      </c>
      <c r="B25" s="37">
        <v>93</v>
      </c>
      <c r="C25" s="38" t="s">
        <v>122</v>
      </c>
      <c r="D25" s="14"/>
      <c r="E25" s="81">
        <v>0.61249999999999993</v>
      </c>
      <c r="F25" s="81">
        <v>0.61527777777777781</v>
      </c>
      <c r="G25" s="81">
        <f t="shared" si="1"/>
        <v>2.7777777777778789E-3</v>
      </c>
      <c r="H25" s="37">
        <v>20</v>
      </c>
      <c r="I25" s="12"/>
      <c r="J25" s="13"/>
      <c r="K25" s="13"/>
      <c r="L25" s="13" t="s">
        <v>122</v>
      </c>
      <c r="M25" s="13"/>
      <c r="N25" s="13"/>
      <c r="O25" s="13"/>
      <c r="P25" s="12" t="s">
        <v>122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22"/>
      <c r="AB25" s="22"/>
      <c r="AC25" s="14"/>
      <c r="AD25" s="144"/>
    </row>
    <row r="26" spans="1:30" ht="15.75" x14ac:dyDescent="0.25">
      <c r="A26" s="37">
        <v>17</v>
      </c>
      <c r="B26" s="37">
        <v>96</v>
      </c>
      <c r="C26" s="38" t="s">
        <v>122</v>
      </c>
      <c r="D26" s="14"/>
      <c r="E26" s="81">
        <v>0.3576388888888889</v>
      </c>
      <c r="F26" s="81">
        <v>0.36458333333333331</v>
      </c>
      <c r="G26" s="81">
        <f t="shared" si="1"/>
        <v>6.9444444444444198E-3</v>
      </c>
      <c r="H26" s="37">
        <v>29</v>
      </c>
      <c r="I26" s="12" t="s">
        <v>122</v>
      </c>
      <c r="J26" s="13"/>
      <c r="K26" s="13"/>
      <c r="L26" s="13"/>
      <c r="M26" s="13"/>
      <c r="N26" s="13"/>
      <c r="O26" s="13"/>
      <c r="P26" s="12"/>
      <c r="Q26" s="13"/>
      <c r="R26" s="13"/>
      <c r="S26" s="13"/>
      <c r="T26" s="13" t="s">
        <v>122</v>
      </c>
      <c r="U26" s="13"/>
      <c r="V26" s="13"/>
      <c r="W26" s="13"/>
      <c r="X26" s="13"/>
      <c r="Y26" s="13"/>
      <c r="Z26" s="13"/>
      <c r="AA26" s="22"/>
      <c r="AB26" s="22"/>
      <c r="AC26" s="14"/>
      <c r="AD26" s="144" t="s">
        <v>179</v>
      </c>
    </row>
    <row r="27" spans="1:30" ht="15.75" x14ac:dyDescent="0.25">
      <c r="A27" s="37">
        <v>17</v>
      </c>
      <c r="B27" s="37">
        <v>97</v>
      </c>
      <c r="C27" s="38" t="s">
        <v>122</v>
      </c>
      <c r="D27" s="14"/>
      <c r="E27" s="81">
        <v>0.64722222222222225</v>
      </c>
      <c r="F27" s="81">
        <v>0.65347222222222223</v>
      </c>
      <c r="G27" s="81">
        <f t="shared" si="1"/>
        <v>6.2499999999999778E-3</v>
      </c>
      <c r="H27" s="37">
        <v>25</v>
      </c>
      <c r="I27" s="12" t="s">
        <v>122</v>
      </c>
      <c r="J27" s="13"/>
      <c r="K27" s="13"/>
      <c r="L27" s="13"/>
      <c r="M27" s="13"/>
      <c r="N27" s="13"/>
      <c r="O27" s="13"/>
      <c r="P27" s="12" t="s">
        <v>122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22"/>
      <c r="AB27" s="22"/>
      <c r="AC27" s="14"/>
      <c r="AD27" s="144"/>
    </row>
    <row r="28" spans="1:30" ht="15.75" x14ac:dyDescent="0.25">
      <c r="A28" s="37">
        <v>17</v>
      </c>
      <c r="B28" s="37">
        <v>99</v>
      </c>
      <c r="C28" s="38" t="s">
        <v>122</v>
      </c>
      <c r="D28" s="14"/>
      <c r="E28" s="81">
        <v>0.94791666666666663</v>
      </c>
      <c r="F28" s="81">
        <v>0.95416666666666661</v>
      </c>
      <c r="G28" s="81">
        <f t="shared" si="1"/>
        <v>6.2499999999999778E-3</v>
      </c>
      <c r="H28" s="37">
        <v>13</v>
      </c>
      <c r="I28" s="12"/>
      <c r="J28" s="13"/>
      <c r="K28" s="13"/>
      <c r="L28" s="13" t="s">
        <v>122</v>
      </c>
      <c r="M28" s="13"/>
      <c r="N28" s="13"/>
      <c r="O28" s="13"/>
      <c r="P28" s="12" t="s">
        <v>122</v>
      </c>
      <c r="Q28" s="13"/>
      <c r="R28" s="13" t="s">
        <v>122</v>
      </c>
      <c r="S28" s="13"/>
      <c r="T28" s="13"/>
      <c r="U28" s="13"/>
      <c r="V28" s="13"/>
      <c r="W28" s="13"/>
      <c r="X28" s="13"/>
      <c r="Y28" s="13"/>
      <c r="Z28" s="13"/>
      <c r="AA28" s="22"/>
      <c r="AB28" s="22"/>
      <c r="AC28" s="14"/>
      <c r="AD28" s="144" t="s">
        <v>180</v>
      </c>
    </row>
    <row r="29" spans="1:30" ht="15.75" x14ac:dyDescent="0.25">
      <c r="A29" s="37">
        <v>18</v>
      </c>
      <c r="B29" s="37">
        <v>100</v>
      </c>
      <c r="C29" s="38" t="s">
        <v>122</v>
      </c>
      <c r="D29" s="14"/>
      <c r="E29" s="81">
        <v>0.61249999999999993</v>
      </c>
      <c r="F29" s="81">
        <v>0.61736111111111114</v>
      </c>
      <c r="G29" s="81">
        <f t="shared" si="1"/>
        <v>4.8611111111112049E-3</v>
      </c>
      <c r="H29" s="37">
        <v>28</v>
      </c>
      <c r="I29" s="12"/>
      <c r="J29" s="13"/>
      <c r="K29" s="13"/>
      <c r="L29" s="13" t="s">
        <v>122</v>
      </c>
      <c r="M29" s="13"/>
      <c r="N29" s="13"/>
      <c r="O29" s="13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22"/>
      <c r="AB29" s="22"/>
      <c r="AC29" s="14" t="s">
        <v>122</v>
      </c>
      <c r="AD29" s="144" t="s">
        <v>181</v>
      </c>
    </row>
    <row r="30" spans="1:30" ht="15.75" x14ac:dyDescent="0.25">
      <c r="A30" s="37">
        <v>19</v>
      </c>
      <c r="B30" s="37">
        <v>101</v>
      </c>
      <c r="C30" s="38" t="s">
        <v>122</v>
      </c>
      <c r="D30" s="14"/>
      <c r="E30" s="81">
        <v>0.47847222222222219</v>
      </c>
      <c r="F30" s="81">
        <v>0.48958333333333331</v>
      </c>
      <c r="G30" s="81">
        <f t="shared" si="1"/>
        <v>1.1111111111111127E-2</v>
      </c>
      <c r="H30" s="37">
        <v>24</v>
      </c>
      <c r="I30" s="12"/>
      <c r="J30" s="13"/>
      <c r="K30" s="13" t="s">
        <v>122</v>
      </c>
      <c r="L30" s="13"/>
      <c r="M30" s="13"/>
      <c r="N30" s="13"/>
      <c r="O30" s="13"/>
      <c r="P30" s="12" t="s">
        <v>122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22"/>
      <c r="AB30" s="22"/>
      <c r="AC30" s="14" t="s">
        <v>122</v>
      </c>
      <c r="AD30" s="144" t="s">
        <v>182</v>
      </c>
    </row>
    <row r="31" spans="1:30" ht="15.75" x14ac:dyDescent="0.25">
      <c r="A31" s="37">
        <v>20</v>
      </c>
      <c r="B31" s="37">
        <v>103</v>
      </c>
      <c r="C31" s="38" t="s">
        <v>122</v>
      </c>
      <c r="D31" s="14"/>
      <c r="E31" s="81">
        <v>0.47083333333333338</v>
      </c>
      <c r="F31" s="81">
        <v>0.48402777777777778</v>
      </c>
      <c r="G31" s="81">
        <f t="shared" si="1"/>
        <v>1.3194444444444398E-2</v>
      </c>
      <c r="H31" s="37">
        <v>17</v>
      </c>
      <c r="I31" s="12"/>
      <c r="J31" s="13"/>
      <c r="K31" s="13" t="s">
        <v>122</v>
      </c>
      <c r="L31" s="13"/>
      <c r="M31" s="13"/>
      <c r="N31" s="13"/>
      <c r="O31" s="13"/>
      <c r="P31" s="12"/>
      <c r="Q31" s="13"/>
      <c r="R31" s="13"/>
      <c r="S31" s="13"/>
      <c r="T31" s="13"/>
      <c r="U31" s="13"/>
      <c r="V31" s="13"/>
      <c r="W31" s="13"/>
      <c r="X31" s="13"/>
      <c r="Y31" s="13" t="s">
        <v>122</v>
      </c>
      <c r="Z31" s="13"/>
      <c r="AA31" s="22"/>
      <c r="AB31" s="22"/>
      <c r="AC31" s="14"/>
      <c r="AD31" s="144"/>
    </row>
    <row r="32" spans="1:30" ht="15.75" x14ac:dyDescent="0.25">
      <c r="A32" s="37">
        <v>20</v>
      </c>
      <c r="B32" s="37">
        <v>104</v>
      </c>
      <c r="C32" s="38" t="s">
        <v>122</v>
      </c>
      <c r="D32" s="14"/>
      <c r="E32" s="81">
        <v>0.49236111111111108</v>
      </c>
      <c r="F32" s="81">
        <v>0.49722222222222223</v>
      </c>
      <c r="G32" s="81">
        <f t="shared" si="1"/>
        <v>4.8611111111111494E-3</v>
      </c>
      <c r="H32" s="37">
        <v>13</v>
      </c>
      <c r="I32" s="12"/>
      <c r="J32" s="13"/>
      <c r="K32" s="13"/>
      <c r="L32" s="13" t="s">
        <v>122</v>
      </c>
      <c r="M32" s="13"/>
      <c r="N32" s="13"/>
      <c r="O32" s="13"/>
      <c r="P32" s="12" t="s">
        <v>122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22"/>
      <c r="AB32" s="22"/>
      <c r="AC32" s="14"/>
      <c r="AD32" s="144"/>
    </row>
    <row r="33" spans="1:30" ht="15.75" x14ac:dyDescent="0.25">
      <c r="A33" s="37">
        <v>20</v>
      </c>
      <c r="B33" s="37">
        <v>105</v>
      </c>
      <c r="C33" s="38" t="s">
        <v>122</v>
      </c>
      <c r="D33" s="14"/>
      <c r="E33" s="81">
        <v>0.68819444444444444</v>
      </c>
      <c r="F33" s="81">
        <v>0.69166666666666676</v>
      </c>
      <c r="G33" s="81">
        <f t="shared" si="1"/>
        <v>3.4722222222223209E-3</v>
      </c>
      <c r="H33" s="37">
        <v>18</v>
      </c>
      <c r="I33" s="12"/>
      <c r="J33" s="13"/>
      <c r="K33" s="13"/>
      <c r="L33" s="13" t="s">
        <v>122</v>
      </c>
      <c r="M33" s="13"/>
      <c r="N33" s="13"/>
      <c r="O33" s="13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22"/>
      <c r="AB33" s="22"/>
      <c r="AC33" s="14" t="s">
        <v>122</v>
      </c>
      <c r="AD33" s="144" t="s">
        <v>164</v>
      </c>
    </row>
    <row r="34" spans="1:30" ht="15.75" x14ac:dyDescent="0.25">
      <c r="A34" s="37">
        <v>20</v>
      </c>
      <c r="B34" s="37">
        <v>106</v>
      </c>
      <c r="C34" s="38" t="s">
        <v>122</v>
      </c>
      <c r="D34" s="14"/>
      <c r="E34" s="81">
        <v>0.85972222222222217</v>
      </c>
      <c r="F34" s="81">
        <v>0.8666666666666667</v>
      </c>
      <c r="G34" s="81">
        <f t="shared" si="1"/>
        <v>6.9444444444445308E-3</v>
      </c>
      <c r="H34" s="37">
        <v>29</v>
      </c>
      <c r="I34" s="12" t="s">
        <v>122</v>
      </c>
      <c r="J34" s="13"/>
      <c r="K34" s="13"/>
      <c r="L34" s="13"/>
      <c r="M34" s="13"/>
      <c r="N34" s="13"/>
      <c r="O34" s="13"/>
      <c r="P34" s="12"/>
      <c r="Q34" s="13"/>
      <c r="R34" s="13"/>
      <c r="S34" s="13"/>
      <c r="T34" s="13"/>
      <c r="U34" s="13"/>
      <c r="V34" s="13"/>
      <c r="W34" s="13" t="s">
        <v>122</v>
      </c>
      <c r="X34" s="13"/>
      <c r="Y34" s="13"/>
      <c r="Z34" s="13"/>
      <c r="AA34" s="22"/>
      <c r="AB34" s="22"/>
      <c r="AC34" s="14"/>
      <c r="AD34" s="144"/>
    </row>
    <row r="35" spans="1:30" ht="15.75" x14ac:dyDescent="0.25">
      <c r="A35" s="37">
        <v>21</v>
      </c>
      <c r="B35" s="37">
        <v>107</v>
      </c>
      <c r="C35" s="38" t="s">
        <v>122</v>
      </c>
      <c r="D35" s="14"/>
      <c r="E35" s="81">
        <v>0.17361111111111113</v>
      </c>
      <c r="F35" s="81">
        <v>0.18055555555555555</v>
      </c>
      <c r="G35" s="81">
        <f t="shared" si="1"/>
        <v>6.9444444444444198E-3</v>
      </c>
      <c r="H35" s="37">
        <v>15</v>
      </c>
      <c r="I35" s="12" t="s">
        <v>122</v>
      </c>
      <c r="J35" s="13"/>
      <c r="K35" s="13"/>
      <c r="L35" s="13"/>
      <c r="M35" s="13"/>
      <c r="N35" s="13"/>
      <c r="O35" s="13"/>
      <c r="P35" s="12"/>
      <c r="Q35" s="13"/>
      <c r="R35" s="13"/>
      <c r="S35" s="13"/>
      <c r="T35" s="13" t="s">
        <v>122</v>
      </c>
      <c r="U35" s="13"/>
      <c r="V35" s="13"/>
      <c r="W35" s="13"/>
      <c r="X35" s="13"/>
      <c r="Y35" s="13"/>
      <c r="Z35" s="13"/>
      <c r="AA35" s="22"/>
      <c r="AB35" s="22"/>
      <c r="AC35" s="14"/>
      <c r="AD35" s="144" t="s">
        <v>140</v>
      </c>
    </row>
    <row r="36" spans="1:30" ht="15.75" x14ac:dyDescent="0.25">
      <c r="A36" s="37">
        <v>22</v>
      </c>
      <c r="B36" s="37">
        <v>108</v>
      </c>
      <c r="C36" s="38" t="s">
        <v>122</v>
      </c>
      <c r="D36" s="14"/>
      <c r="E36" s="81">
        <v>0.16388888888888889</v>
      </c>
      <c r="F36" s="81">
        <v>0.17777777777777778</v>
      </c>
      <c r="G36" s="81">
        <f t="shared" si="1"/>
        <v>1.3888888888888895E-2</v>
      </c>
      <c r="H36" s="37">
        <v>40</v>
      </c>
      <c r="I36" s="12"/>
      <c r="J36" s="13"/>
      <c r="K36" s="13"/>
      <c r="L36" s="13"/>
      <c r="M36" s="13"/>
      <c r="N36" s="13" t="s">
        <v>122</v>
      </c>
      <c r="O36" s="13"/>
      <c r="P36" s="12" t="s">
        <v>122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22"/>
      <c r="AB36" s="22"/>
      <c r="AC36" s="14"/>
      <c r="AD36" s="144"/>
    </row>
    <row r="37" spans="1:30" ht="15.75" x14ac:dyDescent="0.25">
      <c r="A37" s="37">
        <v>22</v>
      </c>
      <c r="B37" s="37">
        <v>109</v>
      </c>
      <c r="C37" s="38" t="s">
        <v>122</v>
      </c>
      <c r="D37" s="14"/>
      <c r="E37" s="81">
        <v>0.40208333333333335</v>
      </c>
      <c r="F37" s="81">
        <v>0.40763888888888888</v>
      </c>
      <c r="G37" s="81">
        <f t="shared" si="1"/>
        <v>5.5555555555555358E-3</v>
      </c>
      <c r="H37" s="37">
        <v>41</v>
      </c>
      <c r="I37" s="12"/>
      <c r="J37" s="13"/>
      <c r="K37" s="13"/>
      <c r="L37" s="13" t="s">
        <v>122</v>
      </c>
      <c r="M37" s="13"/>
      <c r="N37" s="13"/>
      <c r="O37" s="13"/>
      <c r="P37" s="12"/>
      <c r="Q37" s="13"/>
      <c r="R37" s="13" t="s">
        <v>122</v>
      </c>
      <c r="S37" s="13"/>
      <c r="T37" s="13"/>
      <c r="U37" s="13"/>
      <c r="V37" s="13"/>
      <c r="W37" s="13"/>
      <c r="X37" s="13"/>
      <c r="Y37" s="13"/>
      <c r="Z37" s="13"/>
      <c r="AA37" s="22"/>
      <c r="AB37" s="22"/>
      <c r="AC37" s="14"/>
      <c r="AD37" s="144" t="s">
        <v>183</v>
      </c>
    </row>
    <row r="38" spans="1:30" ht="15.75" x14ac:dyDescent="0.25">
      <c r="A38" s="37">
        <v>22</v>
      </c>
      <c r="B38" s="37">
        <v>112</v>
      </c>
      <c r="C38" s="38" t="s">
        <v>122</v>
      </c>
      <c r="D38" s="14"/>
      <c r="E38" s="81">
        <v>0.54166666666666663</v>
      </c>
      <c r="F38" s="81">
        <v>0.5444444444444444</v>
      </c>
      <c r="G38" s="81">
        <f t="shared" si="1"/>
        <v>2.7777777777777679E-3</v>
      </c>
      <c r="H38" s="37">
        <v>19</v>
      </c>
      <c r="I38" s="12"/>
      <c r="J38" s="13"/>
      <c r="K38" s="13"/>
      <c r="L38" s="13" t="s">
        <v>122</v>
      </c>
      <c r="M38" s="13"/>
      <c r="N38" s="13"/>
      <c r="O38" s="13"/>
      <c r="P38" s="12" t="s">
        <v>122</v>
      </c>
      <c r="Q38" s="13"/>
      <c r="R38" s="13" t="s">
        <v>122</v>
      </c>
      <c r="S38" s="13"/>
      <c r="T38" s="13"/>
      <c r="U38" s="13"/>
      <c r="V38" s="13"/>
      <c r="W38" s="13"/>
      <c r="X38" s="13"/>
      <c r="Y38" s="13"/>
      <c r="Z38" s="13"/>
      <c r="AA38" s="22"/>
      <c r="AB38" s="22"/>
      <c r="AC38" s="14"/>
      <c r="AD38" s="144" t="s">
        <v>184</v>
      </c>
    </row>
    <row r="39" spans="1:30" ht="15.75" x14ac:dyDescent="0.25">
      <c r="A39" s="37">
        <v>22</v>
      </c>
      <c r="B39" s="37">
        <v>113</v>
      </c>
      <c r="C39" s="38" t="s">
        <v>122</v>
      </c>
      <c r="D39" s="14"/>
      <c r="E39" s="81">
        <v>0.61597222222222225</v>
      </c>
      <c r="F39" s="81">
        <v>0.62083333333333335</v>
      </c>
      <c r="G39" s="81">
        <f t="shared" si="1"/>
        <v>4.8611111111110938E-3</v>
      </c>
      <c r="H39" s="37">
        <v>23</v>
      </c>
      <c r="I39" s="12"/>
      <c r="J39" s="13" t="s">
        <v>122</v>
      </c>
      <c r="K39" s="13"/>
      <c r="L39" s="13"/>
      <c r="M39" s="13"/>
      <c r="N39" s="13"/>
      <c r="O39" s="13"/>
      <c r="P39" s="12"/>
      <c r="Q39" s="13"/>
      <c r="R39" s="13"/>
      <c r="S39" s="13" t="s">
        <v>122</v>
      </c>
      <c r="T39" s="13"/>
      <c r="U39" s="13"/>
      <c r="V39" s="13"/>
      <c r="W39" s="13"/>
      <c r="X39" s="13"/>
      <c r="Y39" s="13"/>
      <c r="Z39" s="13"/>
      <c r="AA39" s="22"/>
      <c r="AB39" s="22"/>
      <c r="AC39" s="14"/>
      <c r="AD39" s="144"/>
    </row>
    <row r="40" spans="1:30" ht="15.75" x14ac:dyDescent="0.25">
      <c r="A40" s="37">
        <v>22</v>
      </c>
      <c r="B40" s="37">
        <v>114</v>
      </c>
      <c r="C40" s="38" t="s">
        <v>122</v>
      </c>
      <c r="D40" s="14"/>
      <c r="E40" s="81">
        <v>0.77986111111111101</v>
      </c>
      <c r="F40" s="81">
        <v>0.78194444444444444</v>
      </c>
      <c r="G40" s="81">
        <f t="shared" si="1"/>
        <v>2.083333333333437E-3</v>
      </c>
      <c r="H40" s="37">
        <v>19</v>
      </c>
      <c r="I40" s="12" t="s">
        <v>122</v>
      </c>
      <c r="J40" s="13"/>
      <c r="K40" s="13"/>
      <c r="L40" s="13"/>
      <c r="M40" s="13"/>
      <c r="N40" s="13"/>
      <c r="O40" s="13"/>
      <c r="P40" s="12"/>
      <c r="Q40" s="13"/>
      <c r="R40" s="13"/>
      <c r="S40" s="13"/>
      <c r="T40" s="13" t="s">
        <v>122</v>
      </c>
      <c r="U40" s="13"/>
      <c r="V40" s="13"/>
      <c r="W40" s="13"/>
      <c r="X40" s="13"/>
      <c r="Y40" s="13"/>
      <c r="Z40" s="13"/>
      <c r="AA40" s="22"/>
      <c r="AB40" s="22"/>
      <c r="AC40" s="14"/>
      <c r="AD40" s="144" t="s">
        <v>172</v>
      </c>
    </row>
    <row r="41" spans="1:30" ht="15.75" x14ac:dyDescent="0.25">
      <c r="A41" s="37">
        <v>23</v>
      </c>
      <c r="B41" s="37">
        <v>115</v>
      </c>
      <c r="C41" s="38" t="s">
        <v>122</v>
      </c>
      <c r="D41" s="14"/>
      <c r="E41" s="81">
        <v>0.3888888888888889</v>
      </c>
      <c r="F41" s="81">
        <v>0.39166666666666666</v>
      </c>
      <c r="G41" s="81">
        <f t="shared" si="1"/>
        <v>2.7777777777777679E-3</v>
      </c>
      <c r="H41" s="37">
        <v>26</v>
      </c>
      <c r="I41" s="12"/>
      <c r="J41" s="13"/>
      <c r="K41" s="13"/>
      <c r="L41" s="13" t="s">
        <v>122</v>
      </c>
      <c r="M41" s="13"/>
      <c r="N41" s="13"/>
      <c r="O41" s="13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22"/>
      <c r="AB41" s="22"/>
      <c r="AC41" s="14" t="s">
        <v>122</v>
      </c>
      <c r="AD41" s="144" t="s">
        <v>185</v>
      </c>
    </row>
    <row r="42" spans="1:30" ht="15.75" x14ac:dyDescent="0.25">
      <c r="A42" s="37">
        <v>23</v>
      </c>
      <c r="B42" s="37">
        <v>116</v>
      </c>
      <c r="C42" s="38" t="s">
        <v>122</v>
      </c>
      <c r="D42" s="14"/>
      <c r="E42" s="81">
        <v>0.6166666666666667</v>
      </c>
      <c r="F42" s="81">
        <v>0.62083333333333335</v>
      </c>
      <c r="G42" s="81">
        <f t="shared" si="1"/>
        <v>4.1666666666666519E-3</v>
      </c>
      <c r="H42" s="37">
        <v>20</v>
      </c>
      <c r="I42" s="12" t="s">
        <v>122</v>
      </c>
      <c r="J42" s="13"/>
      <c r="K42" s="13"/>
      <c r="L42" s="13"/>
      <c r="M42" s="13"/>
      <c r="N42" s="13"/>
      <c r="O42" s="13"/>
      <c r="P42" s="12"/>
      <c r="Q42" s="13"/>
      <c r="R42" s="13"/>
      <c r="S42" s="13"/>
      <c r="T42" s="13"/>
      <c r="U42" s="13"/>
      <c r="V42" s="13" t="s">
        <v>122</v>
      </c>
      <c r="W42" s="13"/>
      <c r="X42" s="13"/>
      <c r="Y42" s="13"/>
      <c r="Z42" s="13"/>
      <c r="AA42" s="22"/>
      <c r="AB42" s="22"/>
      <c r="AC42" s="14"/>
      <c r="AD42" s="144"/>
    </row>
    <row r="43" spans="1:30" ht="15.75" x14ac:dyDescent="0.25">
      <c r="A43" s="37">
        <v>23</v>
      </c>
      <c r="B43" s="37">
        <v>118</v>
      </c>
      <c r="C43" s="38" t="s">
        <v>122</v>
      </c>
      <c r="D43" s="14"/>
      <c r="E43" s="81">
        <v>0.90138888888888891</v>
      </c>
      <c r="F43" s="81">
        <v>0.90694444444444444</v>
      </c>
      <c r="G43" s="81">
        <f t="shared" si="1"/>
        <v>5.5555555555555358E-3</v>
      </c>
      <c r="H43" s="37">
        <v>16</v>
      </c>
      <c r="I43" s="12" t="s">
        <v>122</v>
      </c>
      <c r="J43" s="13"/>
      <c r="K43" s="13"/>
      <c r="L43" s="13"/>
      <c r="M43" s="13"/>
      <c r="N43" s="13"/>
      <c r="O43" s="13"/>
      <c r="P43" s="12"/>
      <c r="Q43" s="13"/>
      <c r="R43" s="13"/>
      <c r="S43" s="13"/>
      <c r="T43" s="13"/>
      <c r="U43" s="13"/>
      <c r="V43" s="13"/>
      <c r="W43" s="13" t="s">
        <v>122</v>
      </c>
      <c r="X43" s="13"/>
      <c r="Y43" s="13"/>
      <c r="Z43" s="13"/>
      <c r="AA43" s="22"/>
      <c r="AB43" s="22"/>
      <c r="AC43" s="14"/>
      <c r="AD43" s="144"/>
    </row>
    <row r="44" spans="1:30" ht="15.75" x14ac:dyDescent="0.25">
      <c r="A44" s="37">
        <v>24</v>
      </c>
      <c r="B44" s="37">
        <v>119</v>
      </c>
      <c r="C44" s="38" t="s">
        <v>122</v>
      </c>
      <c r="D44" s="14"/>
      <c r="E44" s="81">
        <v>0.63958333333333328</v>
      </c>
      <c r="F44" s="81"/>
      <c r="G44" s="81">
        <v>0</v>
      </c>
      <c r="H44" s="37"/>
      <c r="I44" s="12"/>
      <c r="J44" s="13"/>
      <c r="K44" s="13"/>
      <c r="L44" s="13" t="s">
        <v>122</v>
      </c>
      <c r="M44" s="13"/>
      <c r="N44" s="13"/>
      <c r="O44" s="13"/>
      <c r="P44" s="12"/>
      <c r="Q44" s="13"/>
      <c r="R44" s="13"/>
      <c r="S44" s="13"/>
      <c r="T44" s="13"/>
      <c r="U44" s="13"/>
      <c r="V44" s="13"/>
      <c r="W44" s="13" t="s">
        <v>122</v>
      </c>
      <c r="X44" s="13"/>
      <c r="Y44" s="13"/>
      <c r="Z44" s="13" t="s">
        <v>122</v>
      </c>
      <c r="AA44" s="22"/>
      <c r="AB44" s="22"/>
      <c r="AC44" s="14"/>
      <c r="AD44" s="144"/>
    </row>
    <row r="45" spans="1:30" ht="15.75" x14ac:dyDescent="0.25">
      <c r="A45" s="37">
        <v>24</v>
      </c>
      <c r="B45" s="37">
        <v>120</v>
      </c>
      <c r="C45" s="38" t="s">
        <v>122</v>
      </c>
      <c r="D45" s="14"/>
      <c r="E45" s="81">
        <v>0.66319444444444442</v>
      </c>
      <c r="F45" s="81">
        <v>0.66597222222222219</v>
      </c>
      <c r="G45" s="81">
        <f t="shared" si="1"/>
        <v>2.7777777777777679E-3</v>
      </c>
      <c r="H45" s="37">
        <v>22</v>
      </c>
      <c r="I45" s="12"/>
      <c r="J45" s="13"/>
      <c r="K45" s="13"/>
      <c r="L45" s="13" t="s">
        <v>122</v>
      </c>
      <c r="M45" s="13"/>
      <c r="N45" s="13"/>
      <c r="O45" s="13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22"/>
      <c r="AB45" s="22"/>
      <c r="AC45" s="14" t="s">
        <v>122</v>
      </c>
      <c r="AD45" s="144" t="s">
        <v>186</v>
      </c>
    </row>
    <row r="46" spans="1:30" ht="15.75" x14ac:dyDescent="0.25">
      <c r="A46" s="37">
        <v>26</v>
      </c>
      <c r="B46" s="37">
        <v>121</v>
      </c>
      <c r="C46" s="38" t="s">
        <v>122</v>
      </c>
      <c r="D46" s="14"/>
      <c r="E46" s="81">
        <v>0.27291666666666664</v>
      </c>
      <c r="F46" s="81">
        <v>0.28333333333333333</v>
      </c>
      <c r="G46" s="81">
        <f t="shared" si="1"/>
        <v>1.0416666666666685E-2</v>
      </c>
      <c r="H46" s="37">
        <v>39</v>
      </c>
      <c r="I46" s="12"/>
      <c r="J46" s="13"/>
      <c r="K46" s="13"/>
      <c r="L46" s="13"/>
      <c r="M46" s="13"/>
      <c r="N46" s="13" t="s">
        <v>122</v>
      </c>
      <c r="O46" s="13"/>
      <c r="P46" s="12" t="s">
        <v>122</v>
      </c>
      <c r="Q46" s="13"/>
      <c r="R46" s="13" t="s">
        <v>122</v>
      </c>
      <c r="S46" s="13"/>
      <c r="T46" s="13"/>
      <c r="U46" s="13"/>
      <c r="V46" s="13"/>
      <c r="W46" s="13"/>
      <c r="X46" s="13"/>
      <c r="Y46" s="13"/>
      <c r="Z46" s="13"/>
      <c r="AA46" s="22"/>
      <c r="AB46" s="22"/>
      <c r="AC46" s="14"/>
      <c r="AD46" s="144" t="s">
        <v>166</v>
      </c>
    </row>
    <row r="47" spans="1:30" ht="15.75" x14ac:dyDescent="0.25">
      <c r="A47" s="37">
        <v>27</v>
      </c>
      <c r="B47" s="37">
        <v>122</v>
      </c>
      <c r="C47" s="38" t="s">
        <v>122</v>
      </c>
      <c r="D47" s="14"/>
      <c r="E47" s="81">
        <v>0.27013888888888887</v>
      </c>
      <c r="F47" s="81">
        <v>0.27638888888888885</v>
      </c>
      <c r="G47" s="81">
        <f t="shared" si="1"/>
        <v>6.2499999999999778E-3</v>
      </c>
      <c r="H47" s="37">
        <v>36</v>
      </c>
      <c r="I47" s="12"/>
      <c r="J47" s="13"/>
      <c r="K47" s="13"/>
      <c r="L47" s="13" t="s">
        <v>122</v>
      </c>
      <c r="M47" s="13"/>
      <c r="N47" s="13"/>
      <c r="O47" s="13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22"/>
      <c r="AB47" s="22"/>
      <c r="AC47" s="14" t="s">
        <v>122</v>
      </c>
      <c r="AD47" s="144" t="s">
        <v>187</v>
      </c>
    </row>
    <row r="48" spans="1:30" ht="15.75" x14ac:dyDescent="0.25">
      <c r="A48" s="37">
        <v>27</v>
      </c>
      <c r="B48" s="37">
        <v>123</v>
      </c>
      <c r="C48" s="38" t="s">
        <v>122</v>
      </c>
      <c r="D48" s="14"/>
      <c r="E48" s="81">
        <v>0.40625</v>
      </c>
      <c r="F48" s="81">
        <v>0.4069444444444445</v>
      </c>
      <c r="G48" s="81">
        <f t="shared" si="1"/>
        <v>6.9444444444449749E-4</v>
      </c>
      <c r="H48" s="37">
        <v>35</v>
      </c>
      <c r="I48" s="12" t="s">
        <v>122</v>
      </c>
      <c r="J48" s="13"/>
      <c r="K48" s="13"/>
      <c r="L48" s="13"/>
      <c r="M48" s="13"/>
      <c r="N48" s="13"/>
      <c r="O48" s="13"/>
      <c r="P48" s="12"/>
      <c r="Q48" s="13"/>
      <c r="R48" s="13"/>
      <c r="S48" s="13"/>
      <c r="T48" s="13"/>
      <c r="U48" s="13" t="s">
        <v>122</v>
      </c>
      <c r="V48" s="13"/>
      <c r="W48" s="13"/>
      <c r="X48" s="13"/>
      <c r="Y48" s="13"/>
      <c r="Z48" s="13"/>
      <c r="AA48" s="22"/>
      <c r="AB48" s="22"/>
      <c r="AC48" s="14"/>
      <c r="AD48" s="144"/>
    </row>
    <row r="49" spans="1:30" ht="15.75" x14ac:dyDescent="0.25">
      <c r="A49" s="37">
        <v>28</v>
      </c>
      <c r="B49" s="37">
        <v>125</v>
      </c>
      <c r="C49" s="38" t="s">
        <v>122</v>
      </c>
      <c r="D49" s="14"/>
      <c r="E49" s="81">
        <v>0.20416666666666669</v>
      </c>
      <c r="F49" s="81">
        <v>0.22708333333333333</v>
      </c>
      <c r="G49" s="81">
        <f t="shared" si="1"/>
        <v>2.2916666666666641E-2</v>
      </c>
      <c r="H49" s="37">
        <v>47</v>
      </c>
      <c r="I49" s="12"/>
      <c r="J49" s="13"/>
      <c r="K49" s="13" t="s">
        <v>122</v>
      </c>
      <c r="L49" s="13"/>
      <c r="M49" s="13"/>
      <c r="N49" s="13"/>
      <c r="O49" s="13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22"/>
      <c r="AB49" s="22"/>
      <c r="AC49" s="14" t="s">
        <v>122</v>
      </c>
      <c r="AD49" s="144" t="s">
        <v>189</v>
      </c>
    </row>
    <row r="50" spans="1:30" ht="15.75" x14ac:dyDescent="0.25">
      <c r="A50" s="37">
        <v>28</v>
      </c>
      <c r="B50" s="37">
        <v>126</v>
      </c>
      <c r="C50" s="38" t="s">
        <v>122</v>
      </c>
      <c r="D50" s="14"/>
      <c r="E50" s="81">
        <v>0.24583333333333335</v>
      </c>
      <c r="F50" s="81">
        <v>0.25138888888888888</v>
      </c>
      <c r="G50" s="81">
        <f t="shared" si="1"/>
        <v>5.5555555555555358E-3</v>
      </c>
      <c r="H50" s="37">
        <v>36</v>
      </c>
      <c r="I50" s="12" t="s">
        <v>122</v>
      </c>
      <c r="J50" s="13"/>
      <c r="K50" s="13"/>
      <c r="L50" s="13"/>
      <c r="M50" s="13"/>
      <c r="N50" s="13"/>
      <c r="O50" s="13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22"/>
      <c r="AB50" s="22"/>
      <c r="AC50" s="14" t="s">
        <v>122</v>
      </c>
      <c r="AD50" s="144" t="s">
        <v>190</v>
      </c>
    </row>
    <row r="51" spans="1:30" ht="15.75" x14ac:dyDescent="0.25">
      <c r="A51" s="37">
        <v>28</v>
      </c>
      <c r="B51" s="37">
        <v>127</v>
      </c>
      <c r="C51" s="38" t="s">
        <v>122</v>
      </c>
      <c r="D51" s="14"/>
      <c r="E51" s="81">
        <v>0.35347222222222219</v>
      </c>
      <c r="F51" s="81">
        <v>0.36180555555555555</v>
      </c>
      <c r="G51" s="81">
        <f t="shared" si="1"/>
        <v>8.3333333333333592E-3</v>
      </c>
      <c r="H51" s="37">
        <v>30</v>
      </c>
      <c r="I51" s="12"/>
      <c r="J51" s="13"/>
      <c r="K51" s="13"/>
      <c r="L51" s="13"/>
      <c r="M51" s="13"/>
      <c r="N51" s="13" t="s">
        <v>122</v>
      </c>
      <c r="O51" s="13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22"/>
      <c r="AB51" s="22"/>
      <c r="AC51" s="14" t="s">
        <v>122</v>
      </c>
      <c r="AD51" s="144" t="s">
        <v>191</v>
      </c>
    </row>
    <row r="52" spans="1:30" ht="15.75" x14ac:dyDescent="0.25">
      <c r="A52" s="37">
        <v>28</v>
      </c>
      <c r="B52" s="37">
        <v>129</v>
      </c>
      <c r="C52" s="38" t="s">
        <v>122</v>
      </c>
      <c r="D52" s="14"/>
      <c r="E52" s="81">
        <v>0.97569444444444453</v>
      </c>
      <c r="F52" s="81">
        <v>0.97986111111111107</v>
      </c>
      <c r="G52" s="81">
        <f t="shared" si="1"/>
        <v>4.1666666666665408E-3</v>
      </c>
      <c r="H52" s="37">
        <v>22</v>
      </c>
      <c r="I52" s="12"/>
      <c r="J52" s="13"/>
      <c r="K52" s="13"/>
      <c r="L52" s="13" t="s">
        <v>122</v>
      </c>
      <c r="M52" s="13"/>
      <c r="N52" s="13"/>
      <c r="O52" s="13"/>
      <c r="P52" s="12" t="s">
        <v>122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22"/>
      <c r="AB52" s="22"/>
      <c r="AC52" s="14"/>
      <c r="AD52" s="144"/>
    </row>
    <row r="53" spans="1:30" ht="15.75" x14ac:dyDescent="0.25">
      <c r="A53" s="37">
        <v>29</v>
      </c>
      <c r="B53" s="37">
        <v>130</v>
      </c>
      <c r="C53" s="38" t="s">
        <v>122</v>
      </c>
      <c r="D53" s="14"/>
      <c r="E53" s="81">
        <v>0.15833333333333333</v>
      </c>
      <c r="F53" s="81">
        <v>0.17708333333333334</v>
      </c>
      <c r="G53" s="81">
        <f t="shared" si="1"/>
        <v>1.8750000000000017E-2</v>
      </c>
      <c r="H53" s="37">
        <v>31</v>
      </c>
      <c r="I53" s="12"/>
      <c r="J53" s="13"/>
      <c r="K53" s="13" t="s">
        <v>122</v>
      </c>
      <c r="L53" s="13"/>
      <c r="M53" s="13"/>
      <c r="N53" s="13"/>
      <c r="O53" s="13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22"/>
      <c r="AB53" s="22"/>
      <c r="AC53" s="14" t="s">
        <v>122</v>
      </c>
      <c r="AD53" s="144" t="s">
        <v>192</v>
      </c>
    </row>
    <row r="54" spans="1:30" ht="15.75" x14ac:dyDescent="0.25">
      <c r="A54" s="37">
        <v>29</v>
      </c>
      <c r="B54" s="37">
        <v>131</v>
      </c>
      <c r="C54" s="38" t="s">
        <v>122</v>
      </c>
      <c r="D54" s="14"/>
      <c r="E54" s="81">
        <v>0.58472222222222225</v>
      </c>
      <c r="F54" s="81">
        <v>0.58819444444444446</v>
      </c>
      <c r="G54" s="81">
        <f t="shared" si="1"/>
        <v>3.4722222222222099E-3</v>
      </c>
      <c r="H54" s="37">
        <v>20</v>
      </c>
      <c r="I54" s="12"/>
      <c r="J54" s="13"/>
      <c r="K54" s="13"/>
      <c r="L54" s="13" t="s">
        <v>122</v>
      </c>
      <c r="M54" s="13"/>
      <c r="N54" s="13"/>
      <c r="O54" s="13"/>
      <c r="P54" s="12" t="s">
        <v>122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22"/>
      <c r="AB54" s="22"/>
      <c r="AC54" s="14"/>
      <c r="AD54" s="144"/>
    </row>
    <row r="55" spans="1:30" ht="15.75" x14ac:dyDescent="0.25">
      <c r="A55" s="37">
        <v>29</v>
      </c>
      <c r="B55" s="37">
        <v>132</v>
      </c>
      <c r="C55" s="38" t="s">
        <v>122</v>
      </c>
      <c r="D55" s="14"/>
      <c r="E55" s="81">
        <v>0.65555555555555556</v>
      </c>
      <c r="F55" s="81">
        <v>0.66180555555555554</v>
      </c>
      <c r="G55" s="81">
        <f t="shared" si="1"/>
        <v>6.2499999999999778E-3</v>
      </c>
      <c r="H55" s="37">
        <v>32</v>
      </c>
      <c r="I55" s="12"/>
      <c r="J55" s="13"/>
      <c r="K55" s="13"/>
      <c r="L55" s="13"/>
      <c r="M55" s="13" t="s">
        <v>122</v>
      </c>
      <c r="N55" s="13"/>
      <c r="O55" s="13"/>
      <c r="P55" s="12" t="s">
        <v>122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22"/>
      <c r="AB55" s="22"/>
      <c r="AC55" s="14"/>
      <c r="AD55" s="144"/>
    </row>
    <row r="56" spans="1:30" ht="16.5" thickBot="1" x14ac:dyDescent="0.3">
      <c r="A56" s="37">
        <v>29</v>
      </c>
      <c r="B56" s="37">
        <v>133</v>
      </c>
      <c r="C56" s="38" t="s">
        <v>122</v>
      </c>
      <c r="D56" s="14"/>
      <c r="E56" s="81">
        <v>0.85625000000000007</v>
      </c>
      <c r="F56" s="81">
        <v>0.87291666666666667</v>
      </c>
      <c r="G56" s="81">
        <f t="shared" si="1"/>
        <v>1.6666666666666607E-2</v>
      </c>
      <c r="H56" s="37">
        <v>62</v>
      </c>
      <c r="I56" s="12"/>
      <c r="J56" s="13"/>
      <c r="K56" s="13" t="s">
        <v>122</v>
      </c>
      <c r="L56" s="13"/>
      <c r="M56" s="13"/>
      <c r="N56" s="13"/>
      <c r="O56" s="13"/>
      <c r="P56" s="12" t="s">
        <v>122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22"/>
      <c r="AB56" s="22"/>
      <c r="AC56" s="14"/>
      <c r="AD56" s="144"/>
    </row>
    <row r="57" spans="1:30" ht="16.5" thickBot="1" x14ac:dyDescent="0.3">
      <c r="A57" s="39">
        <f>COUNTA(A5:A56)</f>
        <v>52</v>
      </c>
      <c r="B57" s="39">
        <f>COUNTA(B5:B56)</f>
        <v>52</v>
      </c>
      <c r="C57" s="39">
        <f>COUNTA(C5:C56)</f>
        <v>52</v>
      </c>
      <c r="D57" s="39">
        <f>COUNTA(D5:D56)</f>
        <v>0</v>
      </c>
      <c r="E57" s="39"/>
      <c r="F57" s="39"/>
      <c r="G57" s="83">
        <f>AVERAGE(G5:G56)</f>
        <v>6.2767094017093985E-3</v>
      </c>
      <c r="H57" s="98">
        <f>SUM(H5:H56)/60</f>
        <v>21.55</v>
      </c>
      <c r="I57" s="39">
        <f t="shared" ref="I57:AC57" si="2">COUNTA(I5:I56)</f>
        <v>16</v>
      </c>
      <c r="J57" s="39">
        <f t="shared" si="2"/>
        <v>1</v>
      </c>
      <c r="K57" s="39">
        <f t="shared" si="2"/>
        <v>8</v>
      </c>
      <c r="L57" s="39">
        <f t="shared" si="2"/>
        <v>17</v>
      </c>
      <c r="M57" s="39">
        <f t="shared" si="2"/>
        <v>5</v>
      </c>
      <c r="N57" s="39">
        <f t="shared" si="2"/>
        <v>5</v>
      </c>
      <c r="O57" s="39">
        <f t="shared" si="2"/>
        <v>0</v>
      </c>
      <c r="P57" s="39">
        <f t="shared" si="2"/>
        <v>18</v>
      </c>
      <c r="Q57" s="39">
        <f t="shared" si="2"/>
        <v>0</v>
      </c>
      <c r="R57" s="39">
        <f t="shared" si="2"/>
        <v>6</v>
      </c>
      <c r="S57" s="39">
        <f t="shared" si="2"/>
        <v>4</v>
      </c>
      <c r="T57" s="39">
        <f t="shared" si="2"/>
        <v>7</v>
      </c>
      <c r="U57" s="39">
        <f t="shared" si="2"/>
        <v>2</v>
      </c>
      <c r="V57" s="39">
        <f t="shared" si="2"/>
        <v>2</v>
      </c>
      <c r="W57" s="39">
        <f t="shared" si="2"/>
        <v>4</v>
      </c>
      <c r="X57" s="39">
        <f t="shared" si="2"/>
        <v>1</v>
      </c>
      <c r="Y57" s="39">
        <f t="shared" si="2"/>
        <v>1</v>
      </c>
      <c r="Z57" s="39">
        <f t="shared" si="2"/>
        <v>3</v>
      </c>
      <c r="AA57" s="39">
        <f t="shared" si="2"/>
        <v>0</v>
      </c>
      <c r="AB57" s="39">
        <f t="shared" si="2"/>
        <v>1</v>
      </c>
      <c r="AC57" s="39">
        <f t="shared" si="2"/>
        <v>12</v>
      </c>
      <c r="AD57" s="40"/>
    </row>
    <row r="58" spans="1:30" x14ac:dyDescent="0.25">
      <c r="A58" s="41"/>
      <c r="C58" s="20"/>
      <c r="D58" s="20"/>
      <c r="E58" s="20"/>
      <c r="F58" s="20"/>
      <c r="G58" s="20"/>
    </row>
    <row r="59" spans="1:30" x14ac:dyDescent="0.25">
      <c r="C59" s="20"/>
      <c r="D59" s="20"/>
      <c r="E59" s="20"/>
      <c r="F59" s="20"/>
      <c r="G59" s="20"/>
    </row>
    <row r="60" spans="1:30" ht="15.75" x14ac:dyDescent="0.25">
      <c r="C60" s="20"/>
      <c r="D60" s="20"/>
      <c r="E60" s="20"/>
      <c r="F60" s="20"/>
      <c r="G60" s="20"/>
      <c r="H60" s="111">
        <f>SUM(I57:O57)</f>
        <v>52</v>
      </c>
    </row>
    <row r="61" spans="1:30" x14ac:dyDescent="0.25">
      <c r="C61" s="20"/>
      <c r="D61" s="20"/>
      <c r="E61" s="20"/>
      <c r="F61" s="20"/>
      <c r="G61" s="20"/>
    </row>
    <row r="62" spans="1:30" x14ac:dyDescent="0.25">
      <c r="C62" s="20"/>
      <c r="D62" s="20"/>
      <c r="E62" s="20"/>
      <c r="F62" s="20"/>
      <c r="G62" s="20"/>
    </row>
    <row r="63" spans="1:30" x14ac:dyDescent="0.25">
      <c r="C63" s="20"/>
      <c r="D63" s="20"/>
      <c r="E63" s="20"/>
      <c r="F63" s="20"/>
      <c r="G63" s="20"/>
    </row>
    <row r="64" spans="1:30" x14ac:dyDescent="0.25">
      <c r="C64" s="20"/>
      <c r="D64" s="20"/>
      <c r="E64" s="20"/>
      <c r="F64" s="20"/>
      <c r="G64" s="20"/>
    </row>
    <row r="65" spans="3:7" x14ac:dyDescent="0.25">
      <c r="C65" s="20"/>
      <c r="D65" s="20"/>
      <c r="E65" s="20"/>
      <c r="F65" s="20"/>
      <c r="G65" s="20"/>
    </row>
    <row r="66" spans="3:7" x14ac:dyDescent="0.25">
      <c r="C66" s="20"/>
      <c r="D66" s="20"/>
      <c r="E66" s="20"/>
      <c r="F66" s="20"/>
      <c r="G66" s="20"/>
    </row>
    <row r="67" spans="3:7" x14ac:dyDescent="0.25">
      <c r="C67" s="20"/>
      <c r="D67" s="20"/>
      <c r="E67" s="20"/>
      <c r="F67" s="20"/>
      <c r="G67" s="20"/>
    </row>
    <row r="68" spans="3:7" x14ac:dyDescent="0.25">
      <c r="C68" s="20"/>
      <c r="D68" s="20"/>
      <c r="E68" s="20"/>
      <c r="F68" s="20"/>
      <c r="G68" s="20"/>
    </row>
    <row r="69" spans="3:7" x14ac:dyDescent="0.25">
      <c r="C69" s="20"/>
      <c r="D69" s="20"/>
      <c r="E69" s="20"/>
      <c r="F69" s="20"/>
      <c r="G69" s="20"/>
    </row>
  </sheetData>
  <mergeCells count="5">
    <mergeCell ref="A2:B2"/>
    <mergeCell ref="C3:D3"/>
    <mergeCell ref="I3:O3"/>
    <mergeCell ref="B1:AD1"/>
    <mergeCell ref="P3:AC3"/>
  </mergeCells>
  <pageMargins left="0.25" right="0.25" top="0.75" bottom="0.75" header="0.3" footer="0.3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AF044-94C2-415A-BB3C-836280B70B4D}">
  <sheetPr>
    <pageSetUpPr fitToPage="1"/>
  </sheetPr>
  <dimension ref="A1:AA25"/>
  <sheetViews>
    <sheetView workbookViewId="0">
      <pane ySplit="4" topLeftCell="A5" activePane="bottomLeft" state="frozen"/>
      <selection pane="bottomLeft" activeCell="A14" sqref="A14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8" width="13.7109375" customWidth="1"/>
    <col min="9" max="15" width="12" customWidth="1"/>
    <col min="16" max="16" width="6.85546875" customWidth="1"/>
    <col min="17" max="17" width="9" customWidth="1"/>
    <col min="21" max="21" width="12.85546875" customWidth="1"/>
    <col min="22" max="23" width="12.7109375" customWidth="1"/>
    <col min="24" max="24" width="7.5703125" customWidth="1"/>
    <col min="25" max="25" width="9" customWidth="1"/>
    <col min="27" max="27" width="40.28515625" customWidth="1"/>
  </cols>
  <sheetData>
    <row r="1" spans="1:27" ht="23.25" x14ac:dyDescent="0.35">
      <c r="A1" s="223" t="s">
        <v>101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24" thickBot="1" x14ac:dyDescent="0.4">
      <c r="A2" s="242" t="s">
        <v>59</v>
      </c>
      <c r="B2" s="242"/>
      <c r="C2" s="1">
        <f t="shared" ref="C2:Z2" si="0">SUM(C14)</f>
        <v>9</v>
      </c>
      <c r="D2" s="1">
        <f t="shared" si="0"/>
        <v>0</v>
      </c>
      <c r="E2" s="1"/>
      <c r="F2" s="1"/>
      <c r="G2" s="84">
        <f>SUM(G14)</f>
        <v>5.6547619047619003E-3</v>
      </c>
      <c r="H2" s="91">
        <f>SUM(H14)</f>
        <v>7.1166666666666663</v>
      </c>
      <c r="I2" s="1">
        <f t="shared" si="0"/>
        <v>1</v>
      </c>
      <c r="J2" s="1">
        <f t="shared" si="0"/>
        <v>1</v>
      </c>
      <c r="K2" s="1">
        <f t="shared" si="0"/>
        <v>1</v>
      </c>
      <c r="L2" s="1">
        <f t="shared" si="0"/>
        <v>3</v>
      </c>
      <c r="M2" s="1">
        <f t="shared" si="0"/>
        <v>0</v>
      </c>
      <c r="N2" s="1">
        <f t="shared" si="0"/>
        <v>1</v>
      </c>
      <c r="O2" s="1">
        <f t="shared" si="0"/>
        <v>2</v>
      </c>
      <c r="P2" s="1">
        <f t="shared" si="0"/>
        <v>1</v>
      </c>
      <c r="Q2" s="1">
        <f t="shared" si="0"/>
        <v>1</v>
      </c>
      <c r="R2" s="1">
        <f t="shared" si="0"/>
        <v>2</v>
      </c>
      <c r="S2" s="1">
        <f t="shared" si="0"/>
        <v>0</v>
      </c>
      <c r="T2" s="1">
        <f t="shared" si="0"/>
        <v>2</v>
      </c>
      <c r="U2" s="1">
        <f t="shared" si="0"/>
        <v>1</v>
      </c>
      <c r="V2" s="1">
        <f t="shared" si="0"/>
        <v>0</v>
      </c>
      <c r="W2" s="1">
        <f t="shared" si="0"/>
        <v>1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/>
    </row>
    <row r="3" spans="1:27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7"/>
      <c r="O3" s="238"/>
      <c r="P3" s="239" t="s">
        <v>2</v>
      </c>
      <c r="Q3" s="240"/>
      <c r="R3" s="240"/>
      <c r="S3" s="240"/>
      <c r="T3" s="240"/>
      <c r="U3" s="240"/>
      <c r="V3" s="240"/>
      <c r="W3" s="240"/>
      <c r="X3" s="240"/>
      <c r="Y3" s="240"/>
      <c r="Z3" s="241"/>
      <c r="AA3" s="4"/>
    </row>
    <row r="4" spans="1:27" ht="61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69" t="s">
        <v>13</v>
      </c>
      <c r="O4" s="71" t="s">
        <v>14</v>
      </c>
      <c r="P4" s="6" t="s">
        <v>15</v>
      </c>
      <c r="Q4" s="90" t="s">
        <v>176</v>
      </c>
      <c r="R4" s="69" t="s">
        <v>16</v>
      </c>
      <c r="S4" s="72" t="s">
        <v>17</v>
      </c>
      <c r="T4" s="73" t="s">
        <v>18</v>
      </c>
      <c r="U4" s="73" t="s">
        <v>19</v>
      </c>
      <c r="V4" s="73" t="s">
        <v>20</v>
      </c>
      <c r="W4" s="73" t="s">
        <v>26</v>
      </c>
      <c r="X4" s="74" t="s">
        <v>24</v>
      </c>
      <c r="Y4" s="74" t="s">
        <v>25</v>
      </c>
      <c r="Z4" s="40" t="s">
        <v>21</v>
      </c>
      <c r="AA4" s="8" t="s">
        <v>22</v>
      </c>
    </row>
    <row r="5" spans="1:27" ht="15.75" x14ac:dyDescent="0.25">
      <c r="A5" s="9">
        <v>16</v>
      </c>
      <c r="B5" s="9">
        <v>94</v>
      </c>
      <c r="C5" s="10" t="s">
        <v>122</v>
      </c>
      <c r="D5" s="36"/>
      <c r="E5" s="184">
        <v>0.7055555555555556</v>
      </c>
      <c r="F5" s="186">
        <v>0.71111111111111114</v>
      </c>
      <c r="G5" s="81">
        <f t="shared" ref="G5:G13" si="1">SUM(F5-E5)</f>
        <v>5.5555555555555358E-3</v>
      </c>
      <c r="H5" s="35">
        <v>53</v>
      </c>
      <c r="I5" s="34"/>
      <c r="J5" s="35"/>
      <c r="K5" s="35"/>
      <c r="L5" s="35"/>
      <c r="M5" s="35"/>
      <c r="N5" s="35"/>
      <c r="O5" s="11" t="s">
        <v>122</v>
      </c>
      <c r="P5" s="10"/>
      <c r="Q5" s="34"/>
      <c r="R5" s="35" t="s">
        <v>122</v>
      </c>
      <c r="S5" s="35"/>
      <c r="T5" s="35"/>
      <c r="U5" s="35"/>
      <c r="V5" s="35"/>
      <c r="W5" s="35"/>
      <c r="X5" s="36"/>
      <c r="Y5" s="36"/>
      <c r="Z5" s="11"/>
      <c r="AA5" s="15" t="s">
        <v>175</v>
      </c>
    </row>
    <row r="6" spans="1:27" ht="15.75" x14ac:dyDescent="0.25">
      <c r="A6" s="9">
        <v>16</v>
      </c>
      <c r="B6" s="9">
        <v>95</v>
      </c>
      <c r="C6" s="10" t="s">
        <v>122</v>
      </c>
      <c r="D6" s="36"/>
      <c r="E6" s="185">
        <v>0.96944444444444444</v>
      </c>
      <c r="F6" s="154">
        <v>0.97777777777777775</v>
      </c>
      <c r="G6" s="81">
        <f t="shared" si="1"/>
        <v>8.3333333333333037E-3</v>
      </c>
      <c r="H6" s="35">
        <v>64</v>
      </c>
      <c r="I6" s="34"/>
      <c r="J6" s="35"/>
      <c r="K6" s="35"/>
      <c r="L6" s="35"/>
      <c r="M6" s="35"/>
      <c r="N6" s="35"/>
      <c r="O6" s="14" t="s">
        <v>122</v>
      </c>
      <c r="P6" s="12"/>
      <c r="Q6" s="38"/>
      <c r="R6" s="13"/>
      <c r="S6" s="13"/>
      <c r="T6" s="13" t="s">
        <v>122</v>
      </c>
      <c r="U6" s="13"/>
      <c r="V6" s="13"/>
      <c r="W6" s="13"/>
      <c r="X6" s="22"/>
      <c r="Y6" s="22"/>
      <c r="Z6" s="14"/>
      <c r="AA6" s="15" t="s">
        <v>178</v>
      </c>
    </row>
    <row r="7" spans="1:27" ht="15.75" x14ac:dyDescent="0.25">
      <c r="A7" s="9">
        <v>17</v>
      </c>
      <c r="B7" s="9">
        <v>98</v>
      </c>
      <c r="C7" s="10" t="s">
        <v>122</v>
      </c>
      <c r="D7" s="36"/>
      <c r="E7" s="185">
        <v>0.68055555555555547</v>
      </c>
      <c r="F7" s="154">
        <v>0.6875</v>
      </c>
      <c r="G7" s="81">
        <f t="shared" si="1"/>
        <v>6.9444444444445308E-3</v>
      </c>
      <c r="H7" s="13">
        <v>47</v>
      </c>
      <c r="I7" s="38"/>
      <c r="J7" s="13"/>
      <c r="K7" s="13"/>
      <c r="L7" s="13"/>
      <c r="M7" s="13"/>
      <c r="N7" s="35" t="s">
        <v>122</v>
      </c>
      <c r="O7" s="14"/>
      <c r="P7" s="12"/>
      <c r="Q7" s="38"/>
      <c r="R7" s="13"/>
      <c r="S7" s="13"/>
      <c r="T7" s="13"/>
      <c r="U7" s="13"/>
      <c r="V7" s="13"/>
      <c r="W7" s="13"/>
      <c r="X7" s="22"/>
      <c r="Y7" s="22"/>
      <c r="Z7" s="14"/>
      <c r="AA7" s="15" t="s">
        <v>177</v>
      </c>
    </row>
    <row r="8" spans="1:27" ht="15.75" x14ac:dyDescent="0.25">
      <c r="A8" s="9">
        <v>19</v>
      </c>
      <c r="B8" s="9">
        <v>102</v>
      </c>
      <c r="C8" s="10" t="s">
        <v>122</v>
      </c>
      <c r="D8" s="36"/>
      <c r="E8" s="185">
        <v>0.78055555555555556</v>
      </c>
      <c r="F8" s="154">
        <v>0.78472222222222221</v>
      </c>
      <c r="G8" s="81">
        <f t="shared" si="1"/>
        <v>4.1666666666666519E-3</v>
      </c>
      <c r="H8" s="13">
        <v>97</v>
      </c>
      <c r="I8" s="38"/>
      <c r="J8" s="13"/>
      <c r="K8" s="13"/>
      <c r="L8" s="13" t="s">
        <v>122</v>
      </c>
      <c r="M8" s="13"/>
      <c r="N8" s="13"/>
      <c r="O8" s="14"/>
      <c r="P8" s="12"/>
      <c r="Q8" s="38"/>
      <c r="R8" s="13" t="s">
        <v>122</v>
      </c>
      <c r="S8" s="13"/>
      <c r="T8" s="13"/>
      <c r="U8" s="13"/>
      <c r="V8" s="13"/>
      <c r="W8" s="13"/>
      <c r="X8" s="22"/>
      <c r="Y8" s="22"/>
      <c r="Z8" s="14"/>
      <c r="AA8" s="15"/>
    </row>
    <row r="9" spans="1:27" ht="15.75" x14ac:dyDescent="0.25">
      <c r="A9" s="9">
        <v>22</v>
      </c>
      <c r="B9" s="9">
        <v>110</v>
      </c>
      <c r="C9" s="10" t="s">
        <v>122</v>
      </c>
      <c r="D9" s="36"/>
      <c r="E9" s="185">
        <v>0.44027777777777777</v>
      </c>
      <c r="F9" s="154">
        <v>0.4458333333333333</v>
      </c>
      <c r="G9" s="81">
        <f t="shared" si="1"/>
        <v>5.5555555555555358E-3</v>
      </c>
      <c r="H9" s="13">
        <v>26</v>
      </c>
      <c r="I9" s="38"/>
      <c r="J9" s="13"/>
      <c r="K9" s="13"/>
      <c r="L9" s="13" t="s">
        <v>122</v>
      </c>
      <c r="M9" s="13"/>
      <c r="N9" s="13"/>
      <c r="O9" s="14"/>
      <c r="P9" s="12"/>
      <c r="Q9" s="38" t="s">
        <v>122</v>
      </c>
      <c r="R9" s="13"/>
      <c r="S9" s="13"/>
      <c r="T9" s="13"/>
      <c r="U9" s="13"/>
      <c r="V9" s="13"/>
      <c r="W9" s="13"/>
      <c r="X9" s="22"/>
      <c r="Y9" s="22"/>
      <c r="Z9" s="14"/>
      <c r="AA9" s="15"/>
    </row>
    <row r="10" spans="1:27" ht="15.75" x14ac:dyDescent="0.25">
      <c r="A10" s="9">
        <v>22</v>
      </c>
      <c r="B10" s="9">
        <v>111</v>
      </c>
      <c r="C10" s="10" t="s">
        <v>122</v>
      </c>
      <c r="D10" s="36"/>
      <c r="E10" s="185">
        <v>0.51944444444444449</v>
      </c>
      <c r="F10" s="154">
        <v>0.52013888888888882</v>
      </c>
      <c r="G10" s="81">
        <f t="shared" si="1"/>
        <v>6.9444444444433095E-4</v>
      </c>
      <c r="H10" s="13">
        <v>1</v>
      </c>
      <c r="I10" s="38"/>
      <c r="J10" s="13"/>
      <c r="K10" s="13"/>
      <c r="L10" s="13" t="s">
        <v>122</v>
      </c>
      <c r="M10" s="13"/>
      <c r="N10" s="13"/>
      <c r="O10" s="14"/>
      <c r="P10" s="12"/>
      <c r="Q10" s="38"/>
      <c r="R10" s="13"/>
      <c r="S10" s="13"/>
      <c r="T10" s="13" t="s">
        <v>122</v>
      </c>
      <c r="U10" s="13"/>
      <c r="V10" s="13"/>
      <c r="W10" s="13"/>
      <c r="X10" s="22"/>
      <c r="Y10" s="22"/>
      <c r="Z10" s="14"/>
      <c r="AA10" s="15"/>
    </row>
    <row r="11" spans="1:27" ht="15.75" x14ac:dyDescent="0.25">
      <c r="A11" s="9">
        <v>23</v>
      </c>
      <c r="B11" s="9">
        <v>117</v>
      </c>
      <c r="C11" s="10" t="s">
        <v>122</v>
      </c>
      <c r="D11" s="36"/>
      <c r="E11" s="185">
        <v>0.84930555555555554</v>
      </c>
      <c r="F11" s="154">
        <v>0.85277777777777775</v>
      </c>
      <c r="G11" s="81">
        <f t="shared" si="1"/>
        <v>3.4722222222222099E-3</v>
      </c>
      <c r="H11" s="13">
        <v>20</v>
      </c>
      <c r="I11" s="38"/>
      <c r="J11" s="13" t="s">
        <v>122</v>
      </c>
      <c r="K11" s="13"/>
      <c r="L11" s="13"/>
      <c r="M11" s="13"/>
      <c r="N11" s="13"/>
      <c r="O11" s="14"/>
      <c r="P11" s="12"/>
      <c r="Q11" s="38"/>
      <c r="R11" s="13"/>
      <c r="S11" s="13"/>
      <c r="T11" s="13"/>
      <c r="U11" s="13" t="s">
        <v>122</v>
      </c>
      <c r="V11" s="13"/>
      <c r="W11" s="13"/>
      <c r="X11" s="22"/>
      <c r="Y11" s="22"/>
      <c r="Z11" s="14"/>
      <c r="AA11" s="15"/>
    </row>
    <row r="12" spans="1:27" ht="30.75" x14ac:dyDescent="0.25">
      <c r="A12" s="9">
        <v>27</v>
      </c>
      <c r="B12" s="9">
        <v>124</v>
      </c>
      <c r="C12" s="10" t="s">
        <v>122</v>
      </c>
      <c r="D12" s="36"/>
      <c r="E12" s="185">
        <v>0.86458333333333337</v>
      </c>
      <c r="F12" s="154">
        <v>0.8666666666666667</v>
      </c>
      <c r="G12" s="81">
        <f t="shared" si="1"/>
        <v>2.0833333333333259E-3</v>
      </c>
      <c r="H12" s="13">
        <v>20</v>
      </c>
      <c r="I12" s="38" t="s">
        <v>122</v>
      </c>
      <c r="J12" s="13"/>
      <c r="K12" s="13"/>
      <c r="L12" s="13"/>
      <c r="M12" s="13"/>
      <c r="N12" s="13"/>
      <c r="O12" s="14"/>
      <c r="P12" s="12" t="s">
        <v>122</v>
      </c>
      <c r="Q12" s="38"/>
      <c r="R12" s="13"/>
      <c r="S12" s="13"/>
      <c r="T12" s="13"/>
      <c r="U12" s="13"/>
      <c r="V12" s="13"/>
      <c r="W12" s="13"/>
      <c r="X12" s="22"/>
      <c r="Y12" s="22"/>
      <c r="Z12" s="14"/>
      <c r="AA12" s="164" t="s">
        <v>188</v>
      </c>
    </row>
    <row r="13" spans="1:27" ht="16.5" thickBot="1" x14ac:dyDescent="0.3">
      <c r="A13" s="9">
        <v>28</v>
      </c>
      <c r="B13" s="9">
        <v>128</v>
      </c>
      <c r="C13" s="10" t="s">
        <v>122</v>
      </c>
      <c r="D13" s="36"/>
      <c r="E13" s="185">
        <v>0.49722222222222223</v>
      </c>
      <c r="F13" s="154">
        <v>0.51388888888888895</v>
      </c>
      <c r="G13" s="81">
        <f t="shared" si="1"/>
        <v>1.6666666666666718E-2</v>
      </c>
      <c r="H13" s="13">
        <v>99</v>
      </c>
      <c r="I13" s="38"/>
      <c r="J13" s="13"/>
      <c r="K13" s="13" t="s">
        <v>122</v>
      </c>
      <c r="L13" s="13"/>
      <c r="M13" s="13"/>
      <c r="N13" s="13"/>
      <c r="O13" s="14"/>
      <c r="P13" s="12"/>
      <c r="Q13" s="38"/>
      <c r="R13" s="13"/>
      <c r="S13" s="13"/>
      <c r="T13" s="13"/>
      <c r="U13" s="13"/>
      <c r="V13" s="13"/>
      <c r="W13" s="13" t="s">
        <v>122</v>
      </c>
      <c r="X13" s="22"/>
      <c r="Y13" s="22"/>
      <c r="Z13" s="14"/>
      <c r="AA13" s="164"/>
    </row>
    <row r="14" spans="1:27" ht="16.5" thickBot="1" x14ac:dyDescent="0.3">
      <c r="A14" s="19">
        <f>COUNTA(A5:A13)</f>
        <v>9</v>
      </c>
      <c r="B14" s="19">
        <f>COUNTA(B5:B13)</f>
        <v>9</v>
      </c>
      <c r="C14" s="19">
        <f>COUNTA(C5:C13)</f>
        <v>9</v>
      </c>
      <c r="D14" s="19">
        <f>COUNTA(D5:D13)</f>
        <v>0</v>
      </c>
      <c r="E14" s="19"/>
      <c r="F14" s="19"/>
      <c r="G14" s="87">
        <f>AVERAGE(G7:G13)</f>
        <v>5.6547619047619003E-3</v>
      </c>
      <c r="H14" s="99">
        <f>SUM(H5:H13)/60</f>
        <v>7.1166666666666663</v>
      </c>
      <c r="I14" s="19">
        <f t="shared" ref="I14:Z14" si="2">COUNTA(I5:I13)</f>
        <v>1</v>
      </c>
      <c r="J14" s="19">
        <f t="shared" si="2"/>
        <v>1</v>
      </c>
      <c r="K14" s="19">
        <f t="shared" si="2"/>
        <v>1</v>
      </c>
      <c r="L14" s="19">
        <f t="shared" si="2"/>
        <v>3</v>
      </c>
      <c r="M14" s="19">
        <f t="shared" si="2"/>
        <v>0</v>
      </c>
      <c r="N14" s="19">
        <f t="shared" si="2"/>
        <v>1</v>
      </c>
      <c r="O14" s="19">
        <f t="shared" si="2"/>
        <v>2</v>
      </c>
      <c r="P14" s="19">
        <f t="shared" si="2"/>
        <v>1</v>
      </c>
      <c r="Q14" s="19">
        <f t="shared" si="2"/>
        <v>1</v>
      </c>
      <c r="R14" s="19">
        <f t="shared" si="2"/>
        <v>2</v>
      </c>
      <c r="S14" s="19">
        <f t="shared" si="2"/>
        <v>0</v>
      </c>
      <c r="T14" s="19">
        <f t="shared" si="2"/>
        <v>2</v>
      </c>
      <c r="U14" s="19">
        <f t="shared" si="2"/>
        <v>1</v>
      </c>
      <c r="V14" s="19">
        <f t="shared" si="2"/>
        <v>0</v>
      </c>
      <c r="W14" s="19">
        <f t="shared" si="2"/>
        <v>1</v>
      </c>
      <c r="X14" s="19">
        <f t="shared" si="2"/>
        <v>0</v>
      </c>
      <c r="Y14" s="19">
        <f t="shared" si="2"/>
        <v>0</v>
      </c>
      <c r="Z14" s="19">
        <f t="shared" si="2"/>
        <v>0</v>
      </c>
      <c r="AA14" s="19"/>
    </row>
    <row r="15" spans="1:27" x14ac:dyDescent="0.25">
      <c r="C15" s="20"/>
      <c r="D15" s="20"/>
      <c r="E15" s="20"/>
      <c r="F15" s="20"/>
      <c r="G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x14ac:dyDescent="0.25">
      <c r="C16" s="20"/>
      <c r="D16" s="20"/>
      <c r="E16" s="20"/>
      <c r="F16" s="20"/>
      <c r="G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3:26" ht="18.75" x14ac:dyDescent="0.3">
      <c r="C17" s="20"/>
      <c r="D17" s="20"/>
      <c r="E17" s="20"/>
      <c r="F17" s="20"/>
      <c r="G17" s="20"/>
      <c r="H17" s="233">
        <f>SUM(I14:O14)</f>
        <v>9</v>
      </c>
      <c r="I17" s="233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6" x14ac:dyDescent="0.25">
      <c r="C18" s="20"/>
      <c r="D18" s="20"/>
      <c r="E18" s="20"/>
      <c r="F18" s="20"/>
      <c r="G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6" x14ac:dyDescent="0.25">
      <c r="C19" s="20"/>
      <c r="D19" s="20"/>
      <c r="E19" s="20"/>
      <c r="F19" s="20"/>
      <c r="G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6" x14ac:dyDescent="0.25">
      <c r="C20" s="20"/>
      <c r="D20" s="20"/>
      <c r="E20" s="20"/>
      <c r="F20" s="20"/>
      <c r="G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6" x14ac:dyDescent="0.25">
      <c r="C21" s="20"/>
      <c r="D21" s="20"/>
      <c r="E21" s="20"/>
      <c r="F21" s="20"/>
      <c r="G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3:26" x14ac:dyDescent="0.25">
      <c r="C22" s="20"/>
      <c r="D22" s="20"/>
      <c r="E22" s="20"/>
      <c r="F22" s="20"/>
      <c r="G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3:26" x14ac:dyDescent="0.25">
      <c r="C23" s="20"/>
      <c r="D23" s="20"/>
      <c r="E23" s="20"/>
      <c r="F23" s="20"/>
      <c r="G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3:26" x14ac:dyDescent="0.25">
      <c r="C24" s="20"/>
      <c r="D24" s="20"/>
      <c r="E24" s="20"/>
      <c r="F24" s="20"/>
      <c r="G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3:26" x14ac:dyDescent="0.25">
      <c r="C25" s="20"/>
      <c r="D25" s="20"/>
      <c r="E25" s="20"/>
      <c r="F25" s="20"/>
      <c r="G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</sheetData>
  <mergeCells count="6">
    <mergeCell ref="H17:I17"/>
    <mergeCell ref="A2:B2"/>
    <mergeCell ref="C3:D3"/>
    <mergeCell ref="A1:AA1"/>
    <mergeCell ref="I3:O3"/>
    <mergeCell ref="P3:Z3"/>
  </mergeCells>
  <pageMargins left="0.25" right="0.25" top="0.75" bottom="0.75" header="0.3" footer="0.3"/>
  <pageSetup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477E-38A6-4800-A7A8-119E76063C47}">
  <sheetPr>
    <pageSetUpPr fitToPage="1"/>
  </sheetPr>
  <dimension ref="A1:AD75"/>
  <sheetViews>
    <sheetView workbookViewId="0">
      <pane ySplit="4" topLeftCell="A53" activePane="bottomLeft" state="frozen"/>
      <selection pane="bottomLeft" activeCell="G6" sqref="G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5" max="15" width="11.28515625" customWidth="1"/>
    <col min="16" max="16" width="11.140625" customWidth="1"/>
    <col min="17" max="17" width="6.7109375" customWidth="1"/>
    <col min="26" max="28" width="10.7109375" customWidth="1"/>
    <col min="30" max="30" width="58.7109375" customWidth="1"/>
  </cols>
  <sheetData>
    <row r="1" spans="1:30" ht="23.25" x14ac:dyDescent="0.35">
      <c r="B1" s="223" t="s">
        <v>103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</row>
    <row r="2" spans="1:30" ht="24" thickBot="1" x14ac:dyDescent="0.4">
      <c r="A2" s="232" t="s">
        <v>58</v>
      </c>
      <c r="B2" s="243"/>
      <c r="C2" s="1">
        <f>SUM(C63)</f>
        <v>58</v>
      </c>
      <c r="D2" s="1">
        <f>SUM(D63)</f>
        <v>0</v>
      </c>
      <c r="E2" s="1"/>
      <c r="F2" s="1"/>
      <c r="G2" s="84">
        <f>SUM(G63)</f>
        <v>4.7413793103448223E-3</v>
      </c>
      <c r="H2" s="91">
        <f>SUM(H63)</f>
        <v>22.4</v>
      </c>
      <c r="I2" s="1">
        <f t="shared" ref="I2:AC2" si="0">SUM(I63)</f>
        <v>37</v>
      </c>
      <c r="J2" s="1">
        <f t="shared" si="0"/>
        <v>2</v>
      </c>
      <c r="K2" s="1">
        <f t="shared" si="0"/>
        <v>5</v>
      </c>
      <c r="L2" s="1">
        <f t="shared" si="0"/>
        <v>8</v>
      </c>
      <c r="M2" s="1">
        <f t="shared" si="0"/>
        <v>3</v>
      </c>
      <c r="N2" s="1">
        <f t="shared" si="0"/>
        <v>3</v>
      </c>
      <c r="O2" s="1">
        <f t="shared" si="0"/>
        <v>0</v>
      </c>
      <c r="P2" s="1">
        <f t="shared" si="0"/>
        <v>23</v>
      </c>
      <c r="Q2" s="1">
        <f t="shared" si="0"/>
        <v>0</v>
      </c>
      <c r="R2" s="1">
        <f t="shared" si="0"/>
        <v>8</v>
      </c>
      <c r="S2" s="1">
        <f t="shared" si="0"/>
        <v>4</v>
      </c>
      <c r="T2" s="1">
        <f t="shared" si="0"/>
        <v>4</v>
      </c>
      <c r="U2" s="1">
        <f t="shared" si="0"/>
        <v>1</v>
      </c>
      <c r="V2" s="1">
        <f t="shared" si="0"/>
        <v>2</v>
      </c>
      <c r="W2" s="1">
        <f t="shared" si="0"/>
        <v>1</v>
      </c>
      <c r="X2" s="1">
        <f t="shared" si="0"/>
        <v>0</v>
      </c>
      <c r="Y2" s="1">
        <f t="shared" si="0"/>
        <v>4</v>
      </c>
      <c r="Z2" s="1">
        <f t="shared" si="0"/>
        <v>3</v>
      </c>
      <c r="AA2" s="1">
        <f t="shared" si="0"/>
        <v>0</v>
      </c>
      <c r="AB2" s="1">
        <f t="shared" si="0"/>
        <v>1</v>
      </c>
      <c r="AC2" s="1">
        <f t="shared" si="0"/>
        <v>16</v>
      </c>
      <c r="AD2" s="1"/>
    </row>
    <row r="3" spans="1:30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7"/>
      <c r="P3" s="248" t="s">
        <v>27</v>
      </c>
      <c r="Q3" s="249"/>
      <c r="R3" s="249"/>
      <c r="S3" s="249"/>
      <c r="T3" s="249"/>
      <c r="U3" s="249"/>
      <c r="V3" s="249"/>
      <c r="W3" s="249"/>
      <c r="X3" s="250"/>
      <c r="Y3" s="250"/>
      <c r="Z3" s="250"/>
      <c r="AA3" s="250"/>
      <c r="AB3" s="250"/>
      <c r="AC3" s="251"/>
      <c r="AD3" s="4"/>
    </row>
    <row r="4" spans="1:30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13</v>
      </c>
      <c r="O4" s="18" t="s">
        <v>28</v>
      </c>
      <c r="P4" s="31" t="s">
        <v>127</v>
      </c>
      <c r="Q4" s="18" t="s">
        <v>94</v>
      </c>
      <c r="R4" s="18" t="s">
        <v>29</v>
      </c>
      <c r="S4" s="18" t="s">
        <v>30</v>
      </c>
      <c r="T4" s="18" t="s">
        <v>31</v>
      </c>
      <c r="U4" s="18" t="s">
        <v>32</v>
      </c>
      <c r="V4" s="30" t="s">
        <v>33</v>
      </c>
      <c r="W4" s="30" t="s">
        <v>34</v>
      </c>
      <c r="X4" s="30" t="s">
        <v>35</v>
      </c>
      <c r="Y4" s="18" t="s">
        <v>36</v>
      </c>
      <c r="Z4" s="30" t="s">
        <v>20</v>
      </c>
      <c r="AA4" s="32" t="s">
        <v>37</v>
      </c>
      <c r="AB4" s="32" t="s">
        <v>67</v>
      </c>
      <c r="AC4" s="28" t="s">
        <v>21</v>
      </c>
      <c r="AD4" s="62" t="s">
        <v>22</v>
      </c>
    </row>
    <row r="5" spans="1:30" ht="15.75" x14ac:dyDescent="0.25">
      <c r="A5" s="37">
        <v>1</v>
      </c>
      <c r="B5" s="159">
        <v>134</v>
      </c>
      <c r="C5" s="38" t="s">
        <v>122</v>
      </c>
      <c r="D5" s="14"/>
      <c r="E5" s="81">
        <v>0.39652777777777781</v>
      </c>
      <c r="F5" s="81">
        <v>0.4069444444444445</v>
      </c>
      <c r="G5" s="81">
        <f t="shared" ref="G5:G62" si="1">SUM(F5-E5)</f>
        <v>1.0416666666666685E-2</v>
      </c>
      <c r="H5" s="37">
        <v>36</v>
      </c>
      <c r="I5" s="12"/>
      <c r="J5" s="13"/>
      <c r="K5" s="13" t="s">
        <v>122</v>
      </c>
      <c r="L5" s="13"/>
      <c r="M5" s="13"/>
      <c r="N5" s="13"/>
      <c r="O5" s="13"/>
      <c r="P5" s="12" t="s">
        <v>122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22"/>
      <c r="AB5" s="22"/>
      <c r="AC5" s="14"/>
      <c r="AD5" s="144"/>
    </row>
    <row r="6" spans="1:30" ht="15.75" x14ac:dyDescent="0.25">
      <c r="A6" s="37">
        <v>1</v>
      </c>
      <c r="B6" s="37">
        <v>135</v>
      </c>
      <c r="C6" s="38" t="s">
        <v>122</v>
      </c>
      <c r="D6" s="14"/>
      <c r="E6" s="81">
        <v>0.8125</v>
      </c>
      <c r="F6" s="81">
        <v>0.82291666666666663</v>
      </c>
      <c r="G6" s="81">
        <f t="shared" si="1"/>
        <v>1.041666666666663E-2</v>
      </c>
      <c r="H6" s="37">
        <v>23</v>
      </c>
      <c r="I6" s="12"/>
      <c r="J6" s="13"/>
      <c r="K6" s="13"/>
      <c r="L6" s="13"/>
      <c r="M6" s="13"/>
      <c r="N6" s="13" t="s">
        <v>122</v>
      </c>
      <c r="O6" s="13"/>
      <c r="P6" s="12" t="s">
        <v>122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22"/>
      <c r="AB6" s="22"/>
      <c r="AC6" s="14"/>
      <c r="AD6" s="144"/>
    </row>
    <row r="7" spans="1:30" ht="15.75" x14ac:dyDescent="0.25">
      <c r="A7" s="37">
        <v>2</v>
      </c>
      <c r="B7" s="37">
        <v>137</v>
      </c>
      <c r="C7" s="38" t="s">
        <v>122</v>
      </c>
      <c r="D7" s="14"/>
      <c r="E7" s="81">
        <v>0.13125000000000001</v>
      </c>
      <c r="F7" s="81">
        <v>0.13749999999999998</v>
      </c>
      <c r="G7" s="81">
        <f t="shared" si="1"/>
        <v>6.2499999999999778E-3</v>
      </c>
      <c r="H7" s="37">
        <v>21</v>
      </c>
      <c r="I7" s="12" t="s">
        <v>122</v>
      </c>
      <c r="J7" s="13"/>
      <c r="K7" s="13"/>
      <c r="L7" s="13"/>
      <c r="M7" s="13"/>
      <c r="N7" s="13"/>
      <c r="O7" s="13"/>
      <c r="P7" s="12"/>
      <c r="Q7" s="13"/>
      <c r="R7" s="13"/>
      <c r="S7" s="13" t="s">
        <v>122</v>
      </c>
      <c r="T7" s="13"/>
      <c r="U7" s="13"/>
      <c r="V7" s="13"/>
      <c r="W7" s="13"/>
      <c r="X7" s="13"/>
      <c r="Y7" s="13"/>
      <c r="Z7" s="13"/>
      <c r="AA7" s="22"/>
      <c r="AB7" s="22"/>
      <c r="AC7" s="14"/>
      <c r="AD7" s="144" t="s">
        <v>194</v>
      </c>
    </row>
    <row r="8" spans="1:30" ht="15.75" x14ac:dyDescent="0.25">
      <c r="A8" s="37">
        <v>2</v>
      </c>
      <c r="B8" s="37">
        <v>138</v>
      </c>
      <c r="C8" s="38" t="s">
        <v>122</v>
      </c>
      <c r="D8" s="14"/>
      <c r="E8" s="81">
        <v>0.37361111111111112</v>
      </c>
      <c r="F8" s="81">
        <v>0.37708333333333338</v>
      </c>
      <c r="G8" s="81">
        <f t="shared" si="1"/>
        <v>3.4722222222222654E-3</v>
      </c>
      <c r="H8" s="37">
        <v>16</v>
      </c>
      <c r="I8" s="12" t="s">
        <v>122</v>
      </c>
      <c r="J8" s="13"/>
      <c r="K8" s="13"/>
      <c r="L8" s="13"/>
      <c r="M8" s="13"/>
      <c r="N8" s="13"/>
      <c r="O8" s="13"/>
      <c r="P8" s="12"/>
      <c r="Q8" s="13"/>
      <c r="R8" s="13"/>
      <c r="S8" s="13"/>
      <c r="T8" s="13"/>
      <c r="U8" s="13"/>
      <c r="V8" s="13"/>
      <c r="W8" s="13"/>
      <c r="X8" s="13"/>
      <c r="Y8" s="13"/>
      <c r="Z8" s="13"/>
      <c r="AA8" s="22"/>
      <c r="AB8" s="22"/>
      <c r="AC8" s="14" t="s">
        <v>122</v>
      </c>
      <c r="AD8" s="144" t="s">
        <v>164</v>
      </c>
    </row>
    <row r="9" spans="1:30" ht="15.75" x14ac:dyDescent="0.25">
      <c r="A9" s="37">
        <v>2</v>
      </c>
      <c r="B9" s="37">
        <v>139</v>
      </c>
      <c r="C9" s="38" t="s">
        <v>122</v>
      </c>
      <c r="D9" s="14"/>
      <c r="E9" s="81">
        <v>0.57430555555555551</v>
      </c>
      <c r="F9" s="81"/>
      <c r="G9" s="81">
        <v>0</v>
      </c>
      <c r="H9" s="37"/>
      <c r="I9" s="12"/>
      <c r="J9" s="13"/>
      <c r="K9" s="13" t="s">
        <v>122</v>
      </c>
      <c r="L9" s="13"/>
      <c r="M9" s="13"/>
      <c r="N9" s="13"/>
      <c r="O9" s="13"/>
      <c r="P9" s="12"/>
      <c r="Q9" s="13"/>
      <c r="R9" s="13"/>
      <c r="S9" s="13"/>
      <c r="T9" s="13"/>
      <c r="U9" s="13"/>
      <c r="V9" s="13"/>
      <c r="W9" s="13"/>
      <c r="X9" s="13"/>
      <c r="Y9" s="13"/>
      <c r="Z9" s="13"/>
      <c r="AA9" s="22"/>
      <c r="AB9" s="22"/>
      <c r="AC9" s="14" t="s">
        <v>122</v>
      </c>
      <c r="AD9" s="144" t="s">
        <v>195</v>
      </c>
    </row>
    <row r="10" spans="1:30" ht="15.75" x14ac:dyDescent="0.25">
      <c r="A10" s="37">
        <v>2</v>
      </c>
      <c r="B10" s="37">
        <v>140</v>
      </c>
      <c r="C10" s="38" t="s">
        <v>122</v>
      </c>
      <c r="D10" s="14"/>
      <c r="E10" s="81">
        <v>0.58333333333333337</v>
      </c>
      <c r="F10" s="81">
        <v>0.59166666666666667</v>
      </c>
      <c r="G10" s="81">
        <f t="shared" si="1"/>
        <v>8.3333333333333037E-3</v>
      </c>
      <c r="H10" s="37">
        <v>22</v>
      </c>
      <c r="I10" s="12"/>
      <c r="J10" s="13"/>
      <c r="K10" s="13" t="s">
        <v>122</v>
      </c>
      <c r="L10" s="13"/>
      <c r="M10" s="13"/>
      <c r="N10" s="13"/>
      <c r="O10" s="13"/>
      <c r="P10" s="12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2"/>
      <c r="AB10" s="22"/>
      <c r="AC10" s="14" t="s">
        <v>122</v>
      </c>
      <c r="AD10" s="144" t="s">
        <v>196</v>
      </c>
    </row>
    <row r="11" spans="1:30" ht="15.75" x14ac:dyDescent="0.25">
      <c r="A11" s="37">
        <v>2</v>
      </c>
      <c r="B11" s="37">
        <v>141</v>
      </c>
      <c r="C11" s="38" t="s">
        <v>122</v>
      </c>
      <c r="D11" s="14"/>
      <c r="E11" s="81">
        <v>0.62291666666666667</v>
      </c>
      <c r="F11" s="81">
        <v>0.62777777777777777</v>
      </c>
      <c r="G11" s="81">
        <f t="shared" si="1"/>
        <v>4.8611111111110938E-3</v>
      </c>
      <c r="H11" s="37">
        <v>64</v>
      </c>
      <c r="I11" s="12"/>
      <c r="J11" s="13"/>
      <c r="K11" s="13"/>
      <c r="L11" s="13" t="s">
        <v>122</v>
      </c>
      <c r="M11" s="13"/>
      <c r="N11" s="13"/>
      <c r="O11" s="13"/>
      <c r="P11" s="12"/>
      <c r="Q11" s="13"/>
      <c r="R11" s="13"/>
      <c r="S11" s="13"/>
      <c r="T11" s="13"/>
      <c r="U11" s="13"/>
      <c r="V11" s="13" t="s">
        <v>122</v>
      </c>
      <c r="W11" s="13"/>
      <c r="X11" s="13"/>
      <c r="Y11" s="13"/>
      <c r="Z11" s="13"/>
      <c r="AA11" s="22"/>
      <c r="AB11" s="22"/>
      <c r="AC11" s="14"/>
      <c r="AD11" s="144" t="s">
        <v>197</v>
      </c>
    </row>
    <row r="12" spans="1:30" ht="15.75" x14ac:dyDescent="0.25">
      <c r="A12" s="37">
        <v>3</v>
      </c>
      <c r="B12" s="37">
        <v>142</v>
      </c>
      <c r="C12" s="38" t="s">
        <v>122</v>
      </c>
      <c r="D12" s="14"/>
      <c r="E12" s="81">
        <v>0.95486111111111116</v>
      </c>
      <c r="F12" s="81">
        <v>0.96597222222222223</v>
      </c>
      <c r="G12" s="81">
        <f t="shared" si="1"/>
        <v>1.1111111111111072E-2</v>
      </c>
      <c r="H12" s="37">
        <v>32</v>
      </c>
      <c r="I12" s="12"/>
      <c r="J12" s="13"/>
      <c r="K12" s="13"/>
      <c r="L12" s="13"/>
      <c r="M12" s="13" t="s">
        <v>122</v>
      </c>
      <c r="N12" s="13"/>
      <c r="O12" s="13"/>
      <c r="P12" s="12" t="s">
        <v>122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22"/>
      <c r="AB12" s="22"/>
      <c r="AC12" s="14"/>
      <c r="AD12" s="144"/>
    </row>
    <row r="13" spans="1:30" ht="15.75" x14ac:dyDescent="0.25">
      <c r="A13" s="37">
        <v>4</v>
      </c>
      <c r="B13" s="37">
        <v>143</v>
      </c>
      <c r="C13" s="38" t="s">
        <v>122</v>
      </c>
      <c r="D13" s="14"/>
      <c r="E13" s="81">
        <v>0.38611111111111113</v>
      </c>
      <c r="F13" s="81">
        <v>0.39444444444444443</v>
      </c>
      <c r="G13" s="81">
        <f t="shared" si="1"/>
        <v>8.3333333333333037E-3</v>
      </c>
      <c r="H13" s="37">
        <v>18</v>
      </c>
      <c r="I13" s="12" t="s">
        <v>122</v>
      </c>
      <c r="J13" s="13"/>
      <c r="K13" s="13"/>
      <c r="L13" s="13"/>
      <c r="M13" s="13"/>
      <c r="N13" s="13"/>
      <c r="O13" s="13"/>
      <c r="P13" s="12"/>
      <c r="Q13" s="13"/>
      <c r="R13" s="13"/>
      <c r="S13" s="13"/>
      <c r="T13" s="13"/>
      <c r="U13" s="13"/>
      <c r="V13" s="13" t="s">
        <v>122</v>
      </c>
      <c r="W13" s="13"/>
      <c r="X13" s="13"/>
      <c r="Y13" s="13" t="s">
        <v>122</v>
      </c>
      <c r="Z13" s="13"/>
      <c r="AA13" s="22"/>
      <c r="AB13" s="22"/>
      <c r="AC13" s="14"/>
      <c r="AD13" s="144"/>
    </row>
    <row r="14" spans="1:30" ht="15.75" x14ac:dyDescent="0.25">
      <c r="A14" s="37">
        <v>4</v>
      </c>
      <c r="B14" s="37">
        <v>145</v>
      </c>
      <c r="C14" s="38" t="s">
        <v>122</v>
      </c>
      <c r="D14" s="14"/>
      <c r="E14" s="81">
        <v>0.53125</v>
      </c>
      <c r="F14" s="81">
        <v>0.53541666666666665</v>
      </c>
      <c r="G14" s="81">
        <f t="shared" si="1"/>
        <v>4.1666666666666519E-3</v>
      </c>
      <c r="H14" s="37">
        <v>14</v>
      </c>
      <c r="I14" s="12" t="s">
        <v>122</v>
      </c>
      <c r="J14" s="13"/>
      <c r="K14" s="13"/>
      <c r="L14" s="13"/>
      <c r="M14" s="13"/>
      <c r="N14" s="13"/>
      <c r="O14" s="13"/>
      <c r="P14" s="12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22"/>
      <c r="AB14" s="22"/>
      <c r="AC14" s="14" t="s">
        <v>122</v>
      </c>
      <c r="AD14" s="144" t="s">
        <v>164</v>
      </c>
    </row>
    <row r="15" spans="1:30" ht="15.75" x14ac:dyDescent="0.25">
      <c r="A15" s="37">
        <v>4</v>
      </c>
      <c r="B15" s="37">
        <v>146</v>
      </c>
      <c r="C15" s="38" t="s">
        <v>122</v>
      </c>
      <c r="D15" s="14"/>
      <c r="E15" s="81">
        <v>0.64652777777777781</v>
      </c>
      <c r="F15" s="81"/>
      <c r="G15" s="81">
        <v>0</v>
      </c>
      <c r="H15" s="37"/>
      <c r="I15" s="12"/>
      <c r="J15" s="13"/>
      <c r="K15" s="13"/>
      <c r="L15" s="13"/>
      <c r="M15" s="13" t="s">
        <v>122</v>
      </c>
      <c r="N15" s="13"/>
      <c r="O15" s="13"/>
      <c r="P15" s="12"/>
      <c r="Q15" s="13"/>
      <c r="R15" s="13"/>
      <c r="S15" s="13"/>
      <c r="T15" s="13"/>
      <c r="U15" s="13"/>
      <c r="V15" s="13"/>
      <c r="W15" s="13"/>
      <c r="X15" s="13"/>
      <c r="Y15" s="13" t="s">
        <v>122</v>
      </c>
      <c r="Z15" s="13" t="s">
        <v>122</v>
      </c>
      <c r="AA15" s="22"/>
      <c r="AB15" s="22"/>
      <c r="AC15" s="14"/>
      <c r="AD15" s="144" t="s">
        <v>198</v>
      </c>
    </row>
    <row r="16" spans="1:30" ht="15.75" x14ac:dyDescent="0.25">
      <c r="A16" s="37">
        <v>6</v>
      </c>
      <c r="B16" s="37">
        <v>147</v>
      </c>
      <c r="C16" s="38" t="s">
        <v>122</v>
      </c>
      <c r="D16" s="14"/>
      <c r="E16" s="81">
        <v>0.66041666666666665</v>
      </c>
      <c r="F16" s="81">
        <v>0.66388888888888886</v>
      </c>
      <c r="G16" s="81">
        <f t="shared" si="1"/>
        <v>3.4722222222222099E-3</v>
      </c>
      <c r="H16" s="37">
        <v>37</v>
      </c>
      <c r="I16" s="12"/>
      <c r="J16" s="13" t="s">
        <v>122</v>
      </c>
      <c r="K16" s="13"/>
      <c r="L16" s="13"/>
      <c r="M16" s="13"/>
      <c r="N16" s="13"/>
      <c r="O16" s="13"/>
      <c r="P16" s="12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22"/>
      <c r="AB16" s="22" t="s">
        <v>122</v>
      </c>
      <c r="AC16" s="14" t="s">
        <v>122</v>
      </c>
      <c r="AD16" s="144" t="s">
        <v>199</v>
      </c>
    </row>
    <row r="17" spans="1:30" ht="15.75" x14ac:dyDescent="0.25">
      <c r="A17" s="37">
        <v>6</v>
      </c>
      <c r="B17" s="37">
        <v>148</v>
      </c>
      <c r="C17" s="38" t="s">
        <v>122</v>
      </c>
      <c r="D17" s="14"/>
      <c r="E17" s="81">
        <v>0.84513888888888899</v>
      </c>
      <c r="F17" s="81">
        <v>0.84930555555555554</v>
      </c>
      <c r="G17" s="81">
        <f t="shared" si="1"/>
        <v>4.1666666666665408E-3</v>
      </c>
      <c r="H17" s="37">
        <v>15</v>
      </c>
      <c r="I17" s="12" t="s">
        <v>122</v>
      </c>
      <c r="J17" s="13"/>
      <c r="K17" s="13"/>
      <c r="L17" s="13"/>
      <c r="M17" s="13"/>
      <c r="N17" s="13"/>
      <c r="O17" s="13"/>
      <c r="P17" s="12" t="s">
        <v>122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22"/>
      <c r="AB17" s="22"/>
      <c r="AC17" s="14"/>
      <c r="AD17" s="144"/>
    </row>
    <row r="18" spans="1:30" ht="15.75" x14ac:dyDescent="0.25">
      <c r="A18" s="37">
        <v>7</v>
      </c>
      <c r="B18" s="37">
        <v>149</v>
      </c>
      <c r="C18" s="38" t="s">
        <v>122</v>
      </c>
      <c r="D18" s="14"/>
      <c r="E18" s="81">
        <v>6.0416666666666667E-2</v>
      </c>
      <c r="F18" s="81">
        <v>6.3194444444444442E-2</v>
      </c>
      <c r="G18" s="81">
        <f t="shared" si="1"/>
        <v>2.7777777777777748E-3</v>
      </c>
      <c r="H18" s="37">
        <v>35</v>
      </c>
      <c r="I18" s="12"/>
      <c r="J18" s="13"/>
      <c r="K18" s="13"/>
      <c r="L18" s="13" t="s">
        <v>122</v>
      </c>
      <c r="M18" s="13"/>
      <c r="N18" s="13"/>
      <c r="O18" s="13"/>
      <c r="P18" s="12" t="s">
        <v>122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22"/>
      <c r="AB18" s="22"/>
      <c r="AC18" s="14"/>
      <c r="AD18" s="144"/>
    </row>
    <row r="19" spans="1:30" ht="15.75" x14ac:dyDescent="0.25">
      <c r="A19" s="37">
        <v>8</v>
      </c>
      <c r="B19" s="37">
        <v>150</v>
      </c>
      <c r="C19" s="158" t="s">
        <v>122</v>
      </c>
      <c r="D19" s="14"/>
      <c r="E19" s="81">
        <v>0.21597222222222223</v>
      </c>
      <c r="F19" s="81">
        <v>0.22222222222222221</v>
      </c>
      <c r="G19" s="81">
        <f t="shared" si="1"/>
        <v>6.2499999999999778E-3</v>
      </c>
      <c r="H19" s="37">
        <v>29</v>
      </c>
      <c r="I19" s="12" t="s">
        <v>122</v>
      </c>
      <c r="J19" s="13"/>
      <c r="K19" s="13"/>
      <c r="L19" s="13"/>
      <c r="M19" s="13"/>
      <c r="N19" s="13"/>
      <c r="O19" s="13"/>
      <c r="P19" s="12" t="s">
        <v>122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22"/>
      <c r="AB19" s="22"/>
      <c r="AC19" s="14"/>
      <c r="AD19" s="144"/>
    </row>
    <row r="20" spans="1:30" ht="15.75" x14ac:dyDescent="0.25">
      <c r="A20" s="37">
        <v>8</v>
      </c>
      <c r="B20" s="37">
        <v>151</v>
      </c>
      <c r="C20" s="38" t="s">
        <v>122</v>
      </c>
      <c r="D20" s="14"/>
      <c r="E20" s="81">
        <v>0.73333333333333328</v>
      </c>
      <c r="F20" s="81">
        <v>0.73611111111111116</v>
      </c>
      <c r="G20" s="81">
        <f t="shared" si="1"/>
        <v>2.7777777777778789E-3</v>
      </c>
      <c r="H20" s="37">
        <v>24</v>
      </c>
      <c r="I20" s="12" t="s">
        <v>122</v>
      </c>
      <c r="J20" s="13"/>
      <c r="K20" s="13"/>
      <c r="L20" s="13"/>
      <c r="M20" s="13"/>
      <c r="N20" s="13"/>
      <c r="O20" s="13"/>
      <c r="P20" s="12"/>
      <c r="Q20" s="13"/>
      <c r="R20" s="13"/>
      <c r="S20" s="13"/>
      <c r="T20" s="13" t="s">
        <v>122</v>
      </c>
      <c r="U20" s="13"/>
      <c r="V20" s="13"/>
      <c r="W20" s="13"/>
      <c r="X20" s="13"/>
      <c r="Y20" s="13"/>
      <c r="Z20" s="13"/>
      <c r="AA20" s="22"/>
      <c r="AB20" s="22"/>
      <c r="AC20" s="14"/>
      <c r="AD20" s="144" t="s">
        <v>200</v>
      </c>
    </row>
    <row r="21" spans="1:30" ht="15.75" x14ac:dyDescent="0.25">
      <c r="A21" s="37">
        <v>9</v>
      </c>
      <c r="B21" s="37">
        <v>152</v>
      </c>
      <c r="C21" s="38" t="s">
        <v>122</v>
      </c>
      <c r="D21" s="14"/>
      <c r="E21" s="81">
        <v>0.84861111111111109</v>
      </c>
      <c r="F21" s="81">
        <v>0.86041666666666672</v>
      </c>
      <c r="G21" s="81">
        <f t="shared" si="1"/>
        <v>1.1805555555555625E-2</v>
      </c>
      <c r="H21" s="37">
        <v>49</v>
      </c>
      <c r="I21" s="12"/>
      <c r="J21" s="13"/>
      <c r="K21" s="13"/>
      <c r="L21" s="13"/>
      <c r="M21" s="13"/>
      <c r="N21" s="13" t="s">
        <v>122</v>
      </c>
      <c r="O21" s="13"/>
      <c r="P21" s="12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22"/>
      <c r="AB21" s="22"/>
      <c r="AC21" s="14" t="s">
        <v>122</v>
      </c>
      <c r="AD21" s="144" t="s">
        <v>201</v>
      </c>
    </row>
    <row r="22" spans="1:30" ht="15.75" x14ac:dyDescent="0.25">
      <c r="A22" s="37">
        <v>10</v>
      </c>
      <c r="B22" s="37">
        <v>153</v>
      </c>
      <c r="C22" s="38" t="s">
        <v>122</v>
      </c>
      <c r="D22" s="14"/>
      <c r="E22" s="81">
        <v>0.37152777777777779</v>
      </c>
      <c r="F22" s="81">
        <v>0.37708333333333333</v>
      </c>
      <c r="G22" s="81">
        <f t="shared" si="1"/>
        <v>5.5555555555555358E-3</v>
      </c>
      <c r="H22" s="37">
        <v>17</v>
      </c>
      <c r="I22" s="12"/>
      <c r="J22" s="13"/>
      <c r="K22" s="13"/>
      <c r="L22" s="13" t="s">
        <v>122</v>
      </c>
      <c r="M22" s="13"/>
      <c r="N22" s="13"/>
      <c r="O22" s="13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2"/>
      <c r="AB22" s="22"/>
      <c r="AC22" s="14" t="s">
        <v>122</v>
      </c>
      <c r="AD22" s="144" t="s">
        <v>202</v>
      </c>
    </row>
    <row r="23" spans="1:30" ht="15.75" x14ac:dyDescent="0.25">
      <c r="A23" s="89">
        <v>10</v>
      </c>
      <c r="B23" s="89">
        <v>154</v>
      </c>
      <c r="C23" s="147" t="s">
        <v>122</v>
      </c>
      <c r="D23" s="161"/>
      <c r="E23" s="135">
        <v>0.75208333333333333</v>
      </c>
      <c r="F23" s="135">
        <v>0.75694444444444442</v>
      </c>
      <c r="G23" s="81">
        <f t="shared" si="1"/>
        <v>4.8611111111110938E-3</v>
      </c>
      <c r="H23" s="89">
        <v>40</v>
      </c>
      <c r="I23" s="137" t="s">
        <v>122</v>
      </c>
      <c r="J23" s="57"/>
      <c r="K23" s="57"/>
      <c r="L23" s="57"/>
      <c r="M23" s="57"/>
      <c r="N23" s="57"/>
      <c r="O23" s="57"/>
      <c r="P23" s="13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62"/>
      <c r="AB23" s="162"/>
      <c r="AC23" s="161" t="s">
        <v>122</v>
      </c>
      <c r="AD23" s="163" t="s">
        <v>203</v>
      </c>
    </row>
    <row r="24" spans="1:30" ht="15.75" x14ac:dyDescent="0.25">
      <c r="A24" s="89">
        <v>10</v>
      </c>
      <c r="B24" s="89">
        <v>155</v>
      </c>
      <c r="C24" s="147" t="s">
        <v>122</v>
      </c>
      <c r="D24" s="161"/>
      <c r="E24" s="135">
        <v>0.77777777777777779</v>
      </c>
      <c r="F24" s="135">
        <v>0.78055555555555556</v>
      </c>
      <c r="G24" s="81">
        <f t="shared" si="1"/>
        <v>2.7777777777777679E-3</v>
      </c>
      <c r="H24" s="89">
        <v>7</v>
      </c>
      <c r="I24" s="137"/>
      <c r="J24" s="57"/>
      <c r="K24" s="57"/>
      <c r="L24" s="57" t="s">
        <v>122</v>
      </c>
      <c r="M24" s="57"/>
      <c r="N24" s="57"/>
      <c r="O24" s="57"/>
      <c r="P24" s="13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162"/>
      <c r="AB24" s="162"/>
      <c r="AC24" s="161" t="s">
        <v>122</v>
      </c>
      <c r="AD24" s="163" t="s">
        <v>204</v>
      </c>
    </row>
    <row r="25" spans="1:30" ht="15.75" x14ac:dyDescent="0.25">
      <c r="A25" s="89">
        <v>11</v>
      </c>
      <c r="B25" s="89">
        <v>156</v>
      </c>
      <c r="C25" s="147" t="s">
        <v>122</v>
      </c>
      <c r="D25" s="161"/>
      <c r="E25" s="135">
        <v>0.79583333333333328</v>
      </c>
      <c r="F25" s="135">
        <v>0.79791666666666672</v>
      </c>
      <c r="G25" s="81">
        <f t="shared" si="1"/>
        <v>2.083333333333437E-3</v>
      </c>
      <c r="H25" s="89">
        <v>13</v>
      </c>
      <c r="I25" s="137" t="s">
        <v>122</v>
      </c>
      <c r="J25" s="57"/>
      <c r="K25" s="57"/>
      <c r="L25" s="57"/>
      <c r="M25" s="57"/>
      <c r="N25" s="57"/>
      <c r="O25" s="57"/>
      <c r="P25" s="13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162"/>
      <c r="AB25" s="162"/>
      <c r="AC25" s="161" t="s">
        <v>122</v>
      </c>
      <c r="AD25" s="163" t="s">
        <v>205</v>
      </c>
    </row>
    <row r="26" spans="1:30" ht="15.75" x14ac:dyDescent="0.25">
      <c r="A26" s="89">
        <v>11</v>
      </c>
      <c r="B26" s="89">
        <v>157</v>
      </c>
      <c r="C26" s="147" t="s">
        <v>122</v>
      </c>
      <c r="D26" s="161"/>
      <c r="E26" s="135">
        <v>0.86597222222222225</v>
      </c>
      <c r="F26" s="135">
        <v>0.86805555555555558</v>
      </c>
      <c r="G26" s="81">
        <f t="shared" si="1"/>
        <v>2.0833333333333259E-3</v>
      </c>
      <c r="H26" s="89">
        <v>15</v>
      </c>
      <c r="I26" s="137" t="s">
        <v>122</v>
      </c>
      <c r="J26" s="57"/>
      <c r="K26" s="57"/>
      <c r="L26" s="57"/>
      <c r="M26" s="57"/>
      <c r="N26" s="57"/>
      <c r="O26" s="57"/>
      <c r="P26" s="137" t="s">
        <v>122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162"/>
      <c r="AB26" s="162"/>
      <c r="AC26" s="161"/>
      <c r="AD26" s="163"/>
    </row>
    <row r="27" spans="1:30" ht="15.75" x14ac:dyDescent="0.25">
      <c r="A27" s="89">
        <v>11</v>
      </c>
      <c r="B27" s="89">
        <v>158</v>
      </c>
      <c r="C27" s="147" t="s">
        <v>122</v>
      </c>
      <c r="D27" s="161"/>
      <c r="E27" s="135">
        <v>0.99236111111111114</v>
      </c>
      <c r="F27" s="135">
        <v>0.99791666666666667</v>
      </c>
      <c r="G27" s="81">
        <f t="shared" si="1"/>
        <v>5.5555555555555358E-3</v>
      </c>
      <c r="H27" s="89">
        <v>26</v>
      </c>
      <c r="I27" s="137" t="s">
        <v>122</v>
      </c>
      <c r="J27" s="57"/>
      <c r="K27" s="57"/>
      <c r="L27" s="57"/>
      <c r="M27" s="57"/>
      <c r="N27" s="57"/>
      <c r="O27" s="57"/>
      <c r="P27" s="137"/>
      <c r="Q27" s="57"/>
      <c r="R27" s="57"/>
      <c r="S27" s="57"/>
      <c r="T27" s="57" t="s">
        <v>122</v>
      </c>
      <c r="U27" s="57"/>
      <c r="V27" s="57"/>
      <c r="W27" s="57"/>
      <c r="X27" s="57"/>
      <c r="Y27" s="57"/>
      <c r="Z27" s="57"/>
      <c r="AA27" s="162"/>
      <c r="AB27" s="162"/>
      <c r="AC27" s="161"/>
      <c r="AD27" s="163" t="s">
        <v>206</v>
      </c>
    </row>
    <row r="28" spans="1:30" ht="15.75" x14ac:dyDescent="0.25">
      <c r="A28" s="89">
        <v>13</v>
      </c>
      <c r="B28" s="89">
        <v>159</v>
      </c>
      <c r="C28" s="147" t="s">
        <v>122</v>
      </c>
      <c r="D28" s="161"/>
      <c r="E28" s="135">
        <v>0.70416666666666672</v>
      </c>
      <c r="F28" s="135">
        <v>0.70763888888888893</v>
      </c>
      <c r="G28" s="81">
        <f t="shared" si="1"/>
        <v>3.4722222222222099E-3</v>
      </c>
      <c r="H28" s="89">
        <v>21</v>
      </c>
      <c r="I28" s="137" t="s">
        <v>122</v>
      </c>
      <c r="J28" s="57"/>
      <c r="K28" s="57"/>
      <c r="L28" s="57"/>
      <c r="M28" s="57"/>
      <c r="N28" s="57"/>
      <c r="O28" s="57"/>
      <c r="P28" s="13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162"/>
      <c r="AB28" s="162"/>
      <c r="AC28" s="161" t="s">
        <v>122</v>
      </c>
      <c r="AD28" s="163" t="s">
        <v>207</v>
      </c>
    </row>
    <row r="29" spans="1:30" ht="15.75" x14ac:dyDescent="0.25">
      <c r="A29" s="89">
        <v>13</v>
      </c>
      <c r="B29" s="89">
        <v>160</v>
      </c>
      <c r="C29" s="147" t="s">
        <v>122</v>
      </c>
      <c r="D29" s="161"/>
      <c r="E29" s="135">
        <v>0.76597222222222228</v>
      </c>
      <c r="F29" s="135">
        <v>0.77500000000000002</v>
      </c>
      <c r="G29" s="81">
        <f t="shared" si="1"/>
        <v>9.0277777777777457E-3</v>
      </c>
      <c r="H29" s="89">
        <v>29</v>
      </c>
      <c r="I29" s="137"/>
      <c r="J29" s="57"/>
      <c r="K29" s="57" t="s">
        <v>122</v>
      </c>
      <c r="L29" s="57"/>
      <c r="M29" s="57"/>
      <c r="N29" s="57"/>
      <c r="O29" s="57"/>
      <c r="P29" s="137" t="s">
        <v>122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162"/>
      <c r="AB29" s="162"/>
      <c r="AC29" s="161"/>
      <c r="AD29" s="163"/>
    </row>
    <row r="30" spans="1:30" ht="15.75" x14ac:dyDescent="0.25">
      <c r="A30" s="89">
        <v>14</v>
      </c>
      <c r="B30" s="89">
        <v>161</v>
      </c>
      <c r="C30" s="147" t="s">
        <v>122</v>
      </c>
      <c r="D30" s="161"/>
      <c r="E30" s="135">
        <v>0.51180555555555551</v>
      </c>
      <c r="F30" s="135">
        <v>0.51458333333333328</v>
      </c>
      <c r="G30" s="81">
        <f t="shared" si="1"/>
        <v>2.7777777777777679E-3</v>
      </c>
      <c r="H30" s="89">
        <v>37</v>
      </c>
      <c r="I30" s="137" t="s">
        <v>122</v>
      </c>
      <c r="J30" s="57"/>
      <c r="K30" s="57"/>
      <c r="L30" s="57"/>
      <c r="M30" s="57"/>
      <c r="N30" s="57"/>
      <c r="O30" s="57"/>
      <c r="P30" s="137" t="s">
        <v>122</v>
      </c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162"/>
      <c r="AB30" s="162"/>
      <c r="AC30" s="161"/>
      <c r="AD30" s="163"/>
    </row>
    <row r="31" spans="1:30" ht="45.75" x14ac:dyDescent="0.25">
      <c r="A31" s="89">
        <v>15</v>
      </c>
      <c r="B31" s="89">
        <v>163</v>
      </c>
      <c r="C31" s="147" t="s">
        <v>122</v>
      </c>
      <c r="D31" s="161"/>
      <c r="E31" s="135"/>
      <c r="F31" s="135"/>
      <c r="G31" s="81">
        <f t="shared" si="1"/>
        <v>0</v>
      </c>
      <c r="H31" s="89"/>
      <c r="I31" s="137" t="s">
        <v>122</v>
      </c>
      <c r="J31" s="57"/>
      <c r="K31" s="57"/>
      <c r="L31" s="57"/>
      <c r="M31" s="57"/>
      <c r="N31" s="57"/>
      <c r="O31" s="57"/>
      <c r="P31" s="137" t="s">
        <v>122</v>
      </c>
      <c r="Q31" s="57"/>
      <c r="R31" s="57"/>
      <c r="S31" s="57"/>
      <c r="T31" s="57"/>
      <c r="U31" s="57"/>
      <c r="V31" s="57"/>
      <c r="W31" s="57"/>
      <c r="X31" s="57"/>
      <c r="Y31" s="57"/>
      <c r="Z31" s="57" t="s">
        <v>122</v>
      </c>
      <c r="AA31" s="162"/>
      <c r="AB31" s="162"/>
      <c r="AC31" s="161"/>
      <c r="AD31" s="192" t="s">
        <v>218</v>
      </c>
    </row>
    <row r="32" spans="1:30" ht="15.75" x14ac:dyDescent="0.25">
      <c r="A32" s="89">
        <v>15</v>
      </c>
      <c r="B32" s="89">
        <v>164</v>
      </c>
      <c r="C32" s="147" t="s">
        <v>122</v>
      </c>
      <c r="D32" s="161"/>
      <c r="E32" s="135">
        <v>0.55555555555555558</v>
      </c>
      <c r="F32" s="135">
        <v>0.55625000000000002</v>
      </c>
      <c r="G32" s="81">
        <f t="shared" si="1"/>
        <v>6.9444444444444198E-4</v>
      </c>
      <c r="H32" s="89">
        <v>19</v>
      </c>
      <c r="I32" s="137" t="s">
        <v>122</v>
      </c>
      <c r="J32" s="57"/>
      <c r="K32" s="57"/>
      <c r="L32" s="57"/>
      <c r="M32" s="57"/>
      <c r="N32" s="57"/>
      <c r="O32" s="57"/>
      <c r="P32" s="137" t="s">
        <v>122</v>
      </c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162"/>
      <c r="AB32" s="162"/>
      <c r="AC32" s="161"/>
      <c r="AD32" s="163"/>
    </row>
    <row r="33" spans="1:30" ht="30.75" x14ac:dyDescent="0.25">
      <c r="A33" s="89">
        <v>17</v>
      </c>
      <c r="B33" s="89">
        <v>165</v>
      </c>
      <c r="C33" s="147" t="s">
        <v>122</v>
      </c>
      <c r="D33" s="161"/>
      <c r="E33" s="135">
        <v>0.38124999999999998</v>
      </c>
      <c r="F33" s="135">
        <v>0.38680555555555557</v>
      </c>
      <c r="G33" s="81">
        <f t="shared" si="1"/>
        <v>5.5555555555555913E-3</v>
      </c>
      <c r="H33" s="89">
        <v>26</v>
      </c>
      <c r="I33" s="137"/>
      <c r="J33" s="57" t="s">
        <v>122</v>
      </c>
      <c r="K33" s="57"/>
      <c r="L33" s="57"/>
      <c r="M33" s="57"/>
      <c r="N33" s="57"/>
      <c r="O33" s="57"/>
      <c r="P33" s="137" t="s">
        <v>122</v>
      </c>
      <c r="Q33" s="57"/>
      <c r="R33" s="57" t="s">
        <v>122</v>
      </c>
      <c r="S33" s="57"/>
      <c r="T33" s="57"/>
      <c r="U33" s="57"/>
      <c r="V33" s="57"/>
      <c r="W33" s="57"/>
      <c r="X33" s="57"/>
      <c r="Y33" s="57"/>
      <c r="Z33" s="57"/>
      <c r="AA33" s="162"/>
      <c r="AB33" s="162"/>
      <c r="AC33" s="161"/>
      <c r="AD33" s="192" t="s">
        <v>208</v>
      </c>
    </row>
    <row r="34" spans="1:30" ht="15.75" x14ac:dyDescent="0.25">
      <c r="A34" s="89">
        <v>18</v>
      </c>
      <c r="B34" s="89">
        <v>167</v>
      </c>
      <c r="C34" s="147" t="s">
        <v>122</v>
      </c>
      <c r="D34" s="161"/>
      <c r="E34" s="135">
        <v>0.55069444444444449</v>
      </c>
      <c r="F34" s="135">
        <v>0.55347222222222225</v>
      </c>
      <c r="G34" s="81">
        <f t="shared" si="1"/>
        <v>2.7777777777777679E-3</v>
      </c>
      <c r="H34" s="89">
        <v>14</v>
      </c>
      <c r="I34" s="137" t="s">
        <v>122</v>
      </c>
      <c r="J34" s="57"/>
      <c r="K34" s="57"/>
      <c r="L34" s="57"/>
      <c r="M34" s="57"/>
      <c r="N34" s="57"/>
      <c r="O34" s="57"/>
      <c r="P34" s="137"/>
      <c r="Q34" s="57"/>
      <c r="R34" s="57"/>
      <c r="S34" s="57"/>
      <c r="T34" s="57" t="s">
        <v>122</v>
      </c>
      <c r="U34" s="57"/>
      <c r="V34" s="57"/>
      <c r="W34" s="57"/>
      <c r="X34" s="57"/>
      <c r="Y34" s="57"/>
      <c r="Z34" s="57"/>
      <c r="AA34" s="162"/>
      <c r="AB34" s="162"/>
      <c r="AC34" s="161"/>
      <c r="AD34" s="163" t="s">
        <v>211</v>
      </c>
    </row>
    <row r="35" spans="1:30" ht="15.75" x14ac:dyDescent="0.25">
      <c r="A35" s="89">
        <v>19</v>
      </c>
      <c r="B35" s="89">
        <v>168</v>
      </c>
      <c r="C35" s="147" t="s">
        <v>122</v>
      </c>
      <c r="D35" s="161"/>
      <c r="E35" s="135">
        <v>0.43472222222222223</v>
      </c>
      <c r="F35" s="135">
        <v>0.4375</v>
      </c>
      <c r="G35" s="81">
        <f t="shared" si="1"/>
        <v>2.7777777777777679E-3</v>
      </c>
      <c r="H35" s="89">
        <v>24</v>
      </c>
      <c r="I35" s="137"/>
      <c r="J35" s="57"/>
      <c r="K35" s="57"/>
      <c r="L35" s="57" t="s">
        <v>122</v>
      </c>
      <c r="M35" s="57"/>
      <c r="N35" s="57"/>
      <c r="O35" s="57"/>
      <c r="P35" s="137" t="s">
        <v>122</v>
      </c>
      <c r="Q35" s="57"/>
      <c r="R35" s="57" t="s">
        <v>122</v>
      </c>
      <c r="S35" s="57"/>
      <c r="T35" s="57"/>
      <c r="U35" s="57"/>
      <c r="V35" s="57"/>
      <c r="W35" s="57"/>
      <c r="X35" s="57"/>
      <c r="Y35" s="57"/>
      <c r="Z35" s="57"/>
      <c r="AA35" s="162"/>
      <c r="AB35" s="162"/>
      <c r="AC35" s="161"/>
      <c r="AD35" s="163" t="s">
        <v>212</v>
      </c>
    </row>
    <row r="36" spans="1:30" ht="15.75" x14ac:dyDescent="0.25">
      <c r="A36" s="89">
        <v>19</v>
      </c>
      <c r="B36" s="89">
        <v>169</v>
      </c>
      <c r="C36" s="147" t="s">
        <v>122</v>
      </c>
      <c r="D36" s="161"/>
      <c r="E36" s="135">
        <v>0.58819444444444446</v>
      </c>
      <c r="F36" s="135">
        <v>0.59236111111111112</v>
      </c>
      <c r="G36" s="81">
        <f t="shared" si="1"/>
        <v>4.1666666666666519E-3</v>
      </c>
      <c r="H36" s="89">
        <v>13</v>
      </c>
      <c r="I36" s="137"/>
      <c r="J36" s="57"/>
      <c r="K36" s="57"/>
      <c r="L36" s="57" t="s">
        <v>122</v>
      </c>
      <c r="M36" s="57"/>
      <c r="N36" s="57"/>
      <c r="O36" s="57"/>
      <c r="P36" s="137" t="s">
        <v>122</v>
      </c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162"/>
      <c r="AB36" s="162"/>
      <c r="AC36" s="161"/>
      <c r="AD36" s="163"/>
    </row>
    <row r="37" spans="1:30" ht="15.75" x14ac:dyDescent="0.25">
      <c r="A37" s="89">
        <v>19</v>
      </c>
      <c r="B37" s="89">
        <v>170</v>
      </c>
      <c r="C37" s="147" t="s">
        <v>122</v>
      </c>
      <c r="D37" s="161"/>
      <c r="E37" s="135">
        <v>0.87986111111111109</v>
      </c>
      <c r="F37" s="135">
        <v>0.88472222222222219</v>
      </c>
      <c r="G37" s="81">
        <f t="shared" si="1"/>
        <v>4.8611111111110938E-3</v>
      </c>
      <c r="H37" s="89">
        <v>16</v>
      </c>
      <c r="I37" s="137" t="s">
        <v>122</v>
      </c>
      <c r="J37" s="57"/>
      <c r="K37" s="57"/>
      <c r="L37" s="57"/>
      <c r="M37" s="57"/>
      <c r="N37" s="57"/>
      <c r="O37" s="57"/>
      <c r="P37" s="137"/>
      <c r="Q37" s="57"/>
      <c r="R37" s="57"/>
      <c r="S37" s="57"/>
      <c r="T37" s="57"/>
      <c r="U37" s="57"/>
      <c r="V37" s="57"/>
      <c r="W37" s="57" t="s">
        <v>122</v>
      </c>
      <c r="X37" s="57"/>
      <c r="Y37" s="57"/>
      <c r="Z37" s="57"/>
      <c r="AA37" s="162"/>
      <c r="AB37" s="162"/>
      <c r="AC37" s="161"/>
      <c r="AD37" s="193" t="s">
        <v>213</v>
      </c>
    </row>
    <row r="38" spans="1:30" ht="15.75" x14ac:dyDescent="0.25">
      <c r="A38" s="89">
        <v>21</v>
      </c>
      <c r="B38" s="89">
        <v>171</v>
      </c>
      <c r="C38" s="147" t="s">
        <v>122</v>
      </c>
      <c r="D38" s="161"/>
      <c r="E38" s="135">
        <v>0.10625</v>
      </c>
      <c r="F38" s="135">
        <v>0.11180555555555556</v>
      </c>
      <c r="G38" s="81">
        <f t="shared" si="1"/>
        <v>5.5555555555555636E-3</v>
      </c>
      <c r="H38" s="89">
        <v>24</v>
      </c>
      <c r="I38" s="137" t="s">
        <v>122</v>
      </c>
      <c r="J38" s="57"/>
      <c r="K38" s="57"/>
      <c r="L38" s="57"/>
      <c r="M38" s="57"/>
      <c r="N38" s="57"/>
      <c r="O38" s="57"/>
      <c r="P38" s="137" t="s">
        <v>122</v>
      </c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162"/>
      <c r="AB38" s="162"/>
      <c r="AC38" s="161"/>
      <c r="AD38" s="163"/>
    </row>
    <row r="39" spans="1:30" ht="15.75" x14ac:dyDescent="0.25">
      <c r="A39" s="89">
        <v>22</v>
      </c>
      <c r="B39" s="89">
        <v>173</v>
      </c>
      <c r="C39" s="147" t="s">
        <v>122</v>
      </c>
      <c r="D39" s="161"/>
      <c r="E39" s="135">
        <v>0.40416666666666667</v>
      </c>
      <c r="F39" s="135">
        <v>0.40416666666666667</v>
      </c>
      <c r="G39" s="81">
        <f t="shared" si="1"/>
        <v>0</v>
      </c>
      <c r="H39" s="89">
        <v>36</v>
      </c>
      <c r="I39" s="137" t="s">
        <v>122</v>
      </c>
      <c r="J39" s="57"/>
      <c r="K39" s="57"/>
      <c r="L39" s="57"/>
      <c r="M39" s="57"/>
      <c r="N39" s="57"/>
      <c r="O39" s="57"/>
      <c r="P39" s="137"/>
      <c r="Q39" s="57"/>
      <c r="R39" s="57"/>
      <c r="S39" s="57" t="s">
        <v>122</v>
      </c>
      <c r="T39" s="57"/>
      <c r="U39" s="57"/>
      <c r="V39" s="57"/>
      <c r="W39" s="57"/>
      <c r="X39" s="57"/>
      <c r="Y39" s="57"/>
      <c r="Z39" s="57"/>
      <c r="AA39" s="162"/>
      <c r="AB39" s="162"/>
      <c r="AC39" s="161"/>
      <c r="AD39" s="163"/>
    </row>
    <row r="40" spans="1:30" ht="15.75" x14ac:dyDescent="0.25">
      <c r="A40" s="89">
        <v>22</v>
      </c>
      <c r="B40" s="89">
        <v>174</v>
      </c>
      <c r="C40" s="147" t="s">
        <v>122</v>
      </c>
      <c r="D40" s="161"/>
      <c r="E40" s="135">
        <v>0.50138888888888888</v>
      </c>
      <c r="F40" s="135">
        <v>0.50416666666666665</v>
      </c>
      <c r="G40" s="81">
        <f t="shared" si="1"/>
        <v>2.7777777777777679E-3</v>
      </c>
      <c r="H40" s="89">
        <v>23</v>
      </c>
      <c r="I40" s="137" t="s">
        <v>122</v>
      </c>
      <c r="J40" s="57"/>
      <c r="K40" s="57"/>
      <c r="L40" s="57"/>
      <c r="M40" s="57"/>
      <c r="N40" s="57"/>
      <c r="O40" s="57"/>
      <c r="P40" s="137"/>
      <c r="Q40" s="57"/>
      <c r="R40" s="57" t="s">
        <v>122</v>
      </c>
      <c r="S40" s="57"/>
      <c r="T40" s="57"/>
      <c r="U40" s="57"/>
      <c r="V40" s="57"/>
      <c r="W40" s="57"/>
      <c r="X40" s="57"/>
      <c r="Y40" s="57"/>
      <c r="Z40" s="57"/>
      <c r="AA40" s="162"/>
      <c r="AB40" s="162"/>
      <c r="AC40" s="161"/>
      <c r="AD40" s="163" t="s">
        <v>214</v>
      </c>
    </row>
    <row r="41" spans="1:30" ht="15.75" x14ac:dyDescent="0.25">
      <c r="A41" s="89">
        <v>22</v>
      </c>
      <c r="B41" s="89">
        <v>175</v>
      </c>
      <c r="C41" s="147" t="s">
        <v>122</v>
      </c>
      <c r="D41" s="161"/>
      <c r="E41" s="135">
        <v>0.62013888888888891</v>
      </c>
      <c r="F41" s="135">
        <v>0.62361111111111112</v>
      </c>
      <c r="G41" s="81">
        <f t="shared" si="1"/>
        <v>3.4722222222222099E-3</v>
      </c>
      <c r="H41" s="89">
        <v>36</v>
      </c>
      <c r="I41" s="137" t="s">
        <v>122</v>
      </c>
      <c r="J41" s="57"/>
      <c r="K41" s="57"/>
      <c r="L41" s="57"/>
      <c r="M41" s="57"/>
      <c r="N41" s="57"/>
      <c r="O41" s="57"/>
      <c r="P41" s="137" t="s">
        <v>122</v>
      </c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162"/>
      <c r="AB41" s="162"/>
      <c r="AC41" s="161"/>
      <c r="AD41" s="163"/>
    </row>
    <row r="42" spans="1:30" ht="15.75" x14ac:dyDescent="0.25">
      <c r="A42" s="89">
        <v>23</v>
      </c>
      <c r="B42" s="89">
        <v>176</v>
      </c>
      <c r="C42" s="147" t="s">
        <v>122</v>
      </c>
      <c r="D42" s="161"/>
      <c r="E42" s="135">
        <v>8.0555555555555561E-2</v>
      </c>
      <c r="F42" s="135">
        <v>8.8888888888888892E-2</v>
      </c>
      <c r="G42" s="81">
        <f t="shared" si="1"/>
        <v>8.3333333333333315E-3</v>
      </c>
      <c r="H42" s="89">
        <v>27</v>
      </c>
      <c r="I42" s="137" t="s">
        <v>122</v>
      </c>
      <c r="J42" s="57"/>
      <c r="K42" s="57"/>
      <c r="L42" s="57"/>
      <c r="M42" s="57"/>
      <c r="N42" s="57"/>
      <c r="O42" s="57"/>
      <c r="P42" s="137" t="s">
        <v>122</v>
      </c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162"/>
      <c r="AB42" s="162"/>
      <c r="AC42" s="161"/>
      <c r="AD42" s="163"/>
    </row>
    <row r="43" spans="1:30" ht="15.75" x14ac:dyDescent="0.25">
      <c r="A43" s="89">
        <v>23</v>
      </c>
      <c r="B43" s="89">
        <v>177</v>
      </c>
      <c r="C43" s="147" t="s">
        <v>122</v>
      </c>
      <c r="D43" s="161"/>
      <c r="E43" s="135">
        <v>0.44305555555555554</v>
      </c>
      <c r="F43" s="135">
        <v>0.45</v>
      </c>
      <c r="G43" s="81">
        <f t="shared" si="1"/>
        <v>6.9444444444444753E-3</v>
      </c>
      <c r="H43" s="89">
        <v>18</v>
      </c>
      <c r="I43" s="137" t="s">
        <v>122</v>
      </c>
      <c r="J43" s="57"/>
      <c r="K43" s="57"/>
      <c r="L43" s="57"/>
      <c r="M43" s="57"/>
      <c r="N43" s="57"/>
      <c r="O43" s="57"/>
      <c r="P43" s="13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162"/>
      <c r="AB43" s="162"/>
      <c r="AC43" s="161" t="s">
        <v>122</v>
      </c>
      <c r="AD43" s="163" t="s">
        <v>215</v>
      </c>
    </row>
    <row r="44" spans="1:30" ht="15.75" x14ac:dyDescent="0.25">
      <c r="A44" s="89">
        <v>23</v>
      </c>
      <c r="B44" s="89">
        <v>178</v>
      </c>
      <c r="C44" s="147" t="s">
        <v>122</v>
      </c>
      <c r="D44" s="161"/>
      <c r="E44" s="135">
        <v>0.45555555555555555</v>
      </c>
      <c r="F44" s="135">
        <v>0.46041666666666664</v>
      </c>
      <c r="G44" s="81">
        <f t="shared" si="1"/>
        <v>4.8611111111110938E-3</v>
      </c>
      <c r="H44" s="89">
        <v>11</v>
      </c>
      <c r="I44" s="137" t="s">
        <v>122</v>
      </c>
      <c r="J44" s="57"/>
      <c r="K44" s="57"/>
      <c r="L44" s="57"/>
      <c r="M44" s="57"/>
      <c r="N44" s="57"/>
      <c r="O44" s="57"/>
      <c r="P44" s="13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162"/>
      <c r="AB44" s="162"/>
      <c r="AC44" s="161" t="s">
        <v>122</v>
      </c>
      <c r="AD44" s="163" t="s">
        <v>215</v>
      </c>
    </row>
    <row r="45" spans="1:30" ht="15.75" x14ac:dyDescent="0.25">
      <c r="A45" s="89">
        <v>23</v>
      </c>
      <c r="B45" s="89">
        <v>179</v>
      </c>
      <c r="C45" s="147" t="s">
        <v>122</v>
      </c>
      <c r="D45" s="161"/>
      <c r="E45" s="135">
        <v>0.71319444444444446</v>
      </c>
      <c r="F45" s="135">
        <v>0.72430555555555554</v>
      </c>
      <c r="G45" s="81">
        <f t="shared" si="1"/>
        <v>1.1111111111111072E-2</v>
      </c>
      <c r="H45" s="89">
        <v>32</v>
      </c>
      <c r="I45" s="137"/>
      <c r="J45" s="57"/>
      <c r="K45" s="57"/>
      <c r="L45" s="57"/>
      <c r="M45" s="57"/>
      <c r="N45" s="57" t="s">
        <v>122</v>
      </c>
      <c r="O45" s="57"/>
      <c r="P45" s="137"/>
      <c r="Q45" s="57"/>
      <c r="R45" s="57" t="s">
        <v>122</v>
      </c>
      <c r="S45" s="57"/>
      <c r="T45" s="57"/>
      <c r="U45" s="57"/>
      <c r="V45" s="57"/>
      <c r="W45" s="57"/>
      <c r="X45" s="57"/>
      <c r="Y45" s="57"/>
      <c r="Z45" s="57"/>
      <c r="AA45" s="162"/>
      <c r="AB45" s="162"/>
      <c r="AC45" s="161"/>
      <c r="AD45" s="163" t="s">
        <v>216</v>
      </c>
    </row>
    <row r="46" spans="1:30" ht="15.75" x14ac:dyDescent="0.25">
      <c r="A46" s="89">
        <v>23</v>
      </c>
      <c r="B46" s="89">
        <v>180</v>
      </c>
      <c r="C46" s="147" t="s">
        <v>122</v>
      </c>
      <c r="D46" s="161"/>
      <c r="E46" s="135">
        <v>0.75</v>
      </c>
      <c r="F46" s="135">
        <v>0.75416666666666665</v>
      </c>
      <c r="G46" s="81">
        <f t="shared" si="1"/>
        <v>4.1666666666666519E-3</v>
      </c>
      <c r="H46" s="89">
        <v>66</v>
      </c>
      <c r="I46" s="137" t="s">
        <v>122</v>
      </c>
      <c r="J46" s="57"/>
      <c r="K46" s="57"/>
      <c r="L46" s="57"/>
      <c r="M46" s="57"/>
      <c r="N46" s="57"/>
      <c r="O46" s="57"/>
      <c r="P46" s="137" t="s">
        <v>122</v>
      </c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62"/>
      <c r="AB46" s="162"/>
      <c r="AC46" s="161"/>
      <c r="AD46" s="163"/>
    </row>
    <row r="47" spans="1:30" ht="15.75" x14ac:dyDescent="0.25">
      <c r="A47" s="89">
        <v>23</v>
      </c>
      <c r="B47" s="89">
        <v>181</v>
      </c>
      <c r="C47" s="147" t="s">
        <v>122</v>
      </c>
      <c r="D47" s="161"/>
      <c r="E47" s="135">
        <v>0.90763888888888888</v>
      </c>
      <c r="F47" s="135">
        <v>0.91249999999999998</v>
      </c>
      <c r="G47" s="81">
        <f t="shared" si="1"/>
        <v>4.8611111111110938E-3</v>
      </c>
      <c r="H47" s="89">
        <v>21</v>
      </c>
      <c r="I47" s="137" t="s">
        <v>122</v>
      </c>
      <c r="J47" s="57"/>
      <c r="K47" s="57"/>
      <c r="L47" s="57"/>
      <c r="M47" s="57"/>
      <c r="N47" s="57"/>
      <c r="O47" s="57"/>
      <c r="P47" s="137"/>
      <c r="Q47" s="57"/>
      <c r="R47" s="57" t="s">
        <v>122</v>
      </c>
      <c r="S47" s="57"/>
      <c r="T47" s="57"/>
      <c r="U47" s="57"/>
      <c r="V47" s="57"/>
      <c r="W47" s="57"/>
      <c r="X47" s="57"/>
      <c r="Y47" s="57"/>
      <c r="Z47" s="57"/>
      <c r="AA47" s="162"/>
      <c r="AB47" s="162"/>
      <c r="AC47" s="161"/>
      <c r="AD47" s="163" t="s">
        <v>217</v>
      </c>
    </row>
    <row r="48" spans="1:30" ht="15.75" x14ac:dyDescent="0.25">
      <c r="A48" s="89">
        <v>24</v>
      </c>
      <c r="B48" s="89">
        <v>182</v>
      </c>
      <c r="C48" s="147" t="s">
        <v>122</v>
      </c>
      <c r="D48" s="161"/>
      <c r="E48" s="135">
        <v>0.65972222222222221</v>
      </c>
      <c r="F48" s="135">
        <v>0.66319444444444442</v>
      </c>
      <c r="G48" s="81">
        <f t="shared" si="1"/>
        <v>3.4722222222222099E-3</v>
      </c>
      <c r="H48" s="89">
        <v>26</v>
      </c>
      <c r="I48" s="137" t="s">
        <v>122</v>
      </c>
      <c r="J48" s="57"/>
      <c r="K48" s="57"/>
      <c r="L48" s="57"/>
      <c r="M48" s="57"/>
      <c r="N48" s="57"/>
      <c r="O48" s="57"/>
      <c r="P48" s="137"/>
      <c r="Q48" s="57"/>
      <c r="R48" s="57"/>
      <c r="S48" s="57"/>
      <c r="T48" s="57"/>
      <c r="U48" s="57"/>
      <c r="V48" s="57"/>
      <c r="W48" s="57"/>
      <c r="X48" s="57"/>
      <c r="Y48" s="57" t="s">
        <v>122</v>
      </c>
      <c r="Z48" s="57"/>
      <c r="AA48" s="162"/>
      <c r="AB48" s="162"/>
      <c r="AC48" s="161"/>
      <c r="AD48" s="163"/>
    </row>
    <row r="49" spans="1:30" ht="15.75" x14ac:dyDescent="0.25">
      <c r="A49" s="89">
        <v>25</v>
      </c>
      <c r="B49" s="89">
        <v>183</v>
      </c>
      <c r="C49" s="147" t="s">
        <v>122</v>
      </c>
      <c r="D49" s="161"/>
      <c r="E49" s="135">
        <v>0.3972222222222222</v>
      </c>
      <c r="F49" s="135">
        <v>0.40069444444444446</v>
      </c>
      <c r="G49" s="81">
        <f t="shared" si="1"/>
        <v>3.4722222222222654E-3</v>
      </c>
      <c r="H49" s="89">
        <v>26</v>
      </c>
      <c r="I49" s="137" t="s">
        <v>122</v>
      </c>
      <c r="J49" s="57"/>
      <c r="K49" s="57"/>
      <c r="L49" s="57"/>
      <c r="M49" s="57"/>
      <c r="N49" s="57"/>
      <c r="O49" s="57"/>
      <c r="P49" s="137" t="s">
        <v>122</v>
      </c>
      <c r="Q49" s="57"/>
      <c r="R49" s="57" t="s">
        <v>122</v>
      </c>
      <c r="S49" s="57"/>
      <c r="T49" s="57"/>
      <c r="U49" s="57"/>
      <c r="V49" s="57"/>
      <c r="W49" s="57"/>
      <c r="X49" s="57"/>
      <c r="Y49" s="57"/>
      <c r="Z49" s="57"/>
      <c r="AA49" s="162"/>
      <c r="AB49" s="162"/>
      <c r="AC49" s="161"/>
      <c r="AD49" s="163" t="s">
        <v>219</v>
      </c>
    </row>
    <row r="50" spans="1:30" ht="15.75" x14ac:dyDescent="0.25">
      <c r="A50" s="89">
        <v>25</v>
      </c>
      <c r="B50" s="89">
        <v>184</v>
      </c>
      <c r="C50" s="147" t="s">
        <v>122</v>
      </c>
      <c r="D50" s="161"/>
      <c r="E50" s="135">
        <v>0.79513888888888884</v>
      </c>
      <c r="F50" s="135"/>
      <c r="G50" s="81">
        <v>0</v>
      </c>
      <c r="H50" s="89"/>
      <c r="I50" s="137"/>
      <c r="J50" s="57"/>
      <c r="K50" s="57"/>
      <c r="L50" s="57" t="s">
        <v>122</v>
      </c>
      <c r="M50" s="57"/>
      <c r="N50" s="57"/>
      <c r="O50" s="57"/>
      <c r="P50" s="137"/>
      <c r="Q50" s="57"/>
      <c r="R50" s="57"/>
      <c r="S50" s="57"/>
      <c r="T50" s="57"/>
      <c r="U50" s="57"/>
      <c r="V50" s="57"/>
      <c r="W50" s="57"/>
      <c r="X50" s="57"/>
      <c r="Y50" s="57"/>
      <c r="Z50" s="57" t="s">
        <v>122</v>
      </c>
      <c r="AA50" s="162"/>
      <c r="AB50" s="162"/>
      <c r="AC50" s="161"/>
      <c r="AD50" s="163" t="s">
        <v>220</v>
      </c>
    </row>
    <row r="51" spans="1:30" ht="15.75" x14ac:dyDescent="0.25">
      <c r="A51" s="89">
        <v>25</v>
      </c>
      <c r="B51" s="89">
        <v>185</v>
      </c>
      <c r="C51" s="147" t="s">
        <v>122</v>
      </c>
      <c r="D51" s="161"/>
      <c r="E51" s="135">
        <v>0.98541666666666672</v>
      </c>
      <c r="F51" s="135">
        <v>0.99027777777777781</v>
      </c>
      <c r="G51" s="81">
        <f t="shared" si="1"/>
        <v>4.8611111111110938E-3</v>
      </c>
      <c r="H51" s="89">
        <v>20</v>
      </c>
      <c r="I51" s="137" t="s">
        <v>122</v>
      </c>
      <c r="J51" s="57"/>
      <c r="K51" s="57"/>
      <c r="L51" s="57"/>
      <c r="M51" s="57"/>
      <c r="N51" s="57"/>
      <c r="O51" s="57"/>
      <c r="P51" s="137" t="s">
        <v>122</v>
      </c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162"/>
      <c r="AB51" s="162"/>
      <c r="AC51" s="161"/>
      <c r="AD51" s="163" t="s">
        <v>221</v>
      </c>
    </row>
    <row r="52" spans="1:30" ht="15.75" x14ac:dyDescent="0.25">
      <c r="A52" s="89">
        <v>26</v>
      </c>
      <c r="B52" s="89">
        <v>186</v>
      </c>
      <c r="C52" s="147" t="s">
        <v>122</v>
      </c>
      <c r="D52" s="161"/>
      <c r="E52" s="135">
        <v>0.14930555555555555</v>
      </c>
      <c r="F52" s="135">
        <v>0.15555555555555556</v>
      </c>
      <c r="G52" s="81">
        <f t="shared" si="1"/>
        <v>6.2500000000000056E-3</v>
      </c>
      <c r="H52" s="89">
        <v>17</v>
      </c>
      <c r="I52" s="137" t="s">
        <v>122</v>
      </c>
      <c r="J52" s="57"/>
      <c r="K52" s="57"/>
      <c r="L52" s="57"/>
      <c r="M52" s="57"/>
      <c r="N52" s="57"/>
      <c r="O52" s="57"/>
      <c r="P52" s="13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62"/>
      <c r="AB52" s="162"/>
      <c r="AC52" s="161" t="s">
        <v>122</v>
      </c>
      <c r="AD52" s="163" t="s">
        <v>222</v>
      </c>
    </row>
    <row r="53" spans="1:30" ht="15.75" x14ac:dyDescent="0.25">
      <c r="A53" s="89">
        <v>27</v>
      </c>
      <c r="B53" s="89">
        <v>187</v>
      </c>
      <c r="C53" s="147" t="s">
        <v>122</v>
      </c>
      <c r="D53" s="161"/>
      <c r="E53" s="135">
        <v>0.92569444444444449</v>
      </c>
      <c r="F53" s="135">
        <v>0.93055555555555558</v>
      </c>
      <c r="G53" s="81">
        <f t="shared" si="1"/>
        <v>4.8611111111110938E-3</v>
      </c>
      <c r="H53" s="89">
        <v>18</v>
      </c>
      <c r="I53" s="137" t="s">
        <v>122</v>
      </c>
      <c r="J53" s="57"/>
      <c r="K53" s="57"/>
      <c r="L53" s="57"/>
      <c r="M53" s="57"/>
      <c r="N53" s="57"/>
      <c r="O53" s="57"/>
      <c r="P53" s="137" t="s">
        <v>122</v>
      </c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162"/>
      <c r="AB53" s="162"/>
      <c r="AC53" s="161"/>
      <c r="AD53" s="163"/>
    </row>
    <row r="54" spans="1:30" ht="15.75" x14ac:dyDescent="0.25">
      <c r="A54" s="89">
        <v>28</v>
      </c>
      <c r="B54" s="89">
        <v>188</v>
      </c>
      <c r="C54" s="147" t="s">
        <v>122</v>
      </c>
      <c r="D54" s="161"/>
      <c r="E54" s="135">
        <v>0.34513888888888888</v>
      </c>
      <c r="F54" s="135">
        <v>0.34930555555555554</v>
      </c>
      <c r="G54" s="81">
        <f t="shared" si="1"/>
        <v>4.1666666666666519E-3</v>
      </c>
      <c r="H54" s="89">
        <v>13</v>
      </c>
      <c r="I54" s="137" t="s">
        <v>122</v>
      </c>
      <c r="J54" s="57"/>
      <c r="K54" s="57"/>
      <c r="L54" s="57"/>
      <c r="M54" s="57"/>
      <c r="N54" s="57"/>
      <c r="O54" s="57"/>
      <c r="P54" s="137"/>
      <c r="Q54" s="57"/>
      <c r="R54" s="57" t="s">
        <v>122</v>
      </c>
      <c r="S54" s="57"/>
      <c r="T54" s="57"/>
      <c r="U54" s="57"/>
      <c r="V54" s="57"/>
      <c r="W54" s="57"/>
      <c r="X54" s="57"/>
      <c r="Y54" s="57"/>
      <c r="Z54" s="57"/>
      <c r="AA54" s="162"/>
      <c r="AB54" s="162"/>
      <c r="AC54" s="161" t="s">
        <v>122</v>
      </c>
      <c r="AD54" s="163" t="s">
        <v>223</v>
      </c>
    </row>
    <row r="55" spans="1:30" ht="15.75" x14ac:dyDescent="0.25">
      <c r="A55" s="89">
        <v>28</v>
      </c>
      <c r="B55" s="89">
        <v>189</v>
      </c>
      <c r="C55" s="147" t="s">
        <v>122</v>
      </c>
      <c r="D55" s="161"/>
      <c r="E55" s="135">
        <v>0.60763888888888884</v>
      </c>
      <c r="F55" s="135">
        <v>0.61458333333333337</v>
      </c>
      <c r="G55" s="81">
        <f t="shared" si="1"/>
        <v>6.9444444444445308E-3</v>
      </c>
      <c r="H55" s="89">
        <v>32</v>
      </c>
      <c r="I55" s="137"/>
      <c r="J55" s="57"/>
      <c r="K55" s="57" t="s">
        <v>122</v>
      </c>
      <c r="L55" s="57"/>
      <c r="M55" s="57"/>
      <c r="N55" s="57"/>
      <c r="O55" s="57"/>
      <c r="P55" s="137" t="s">
        <v>122</v>
      </c>
      <c r="Q55" s="57"/>
      <c r="R55" s="57" t="s">
        <v>122</v>
      </c>
      <c r="S55" s="57"/>
      <c r="T55" s="57"/>
      <c r="U55" s="57"/>
      <c r="V55" s="57"/>
      <c r="W55" s="57"/>
      <c r="X55" s="57"/>
      <c r="Y55" s="57"/>
      <c r="Z55" s="57"/>
      <c r="AA55" s="162"/>
      <c r="AB55" s="162"/>
      <c r="AC55" s="161"/>
      <c r="AD55" s="163" t="s">
        <v>224</v>
      </c>
    </row>
    <row r="56" spans="1:30" ht="15.75" x14ac:dyDescent="0.25">
      <c r="A56" s="89">
        <v>29</v>
      </c>
      <c r="B56" s="89">
        <v>190</v>
      </c>
      <c r="C56" s="147" t="s">
        <v>122</v>
      </c>
      <c r="D56" s="161"/>
      <c r="E56" s="135">
        <v>0.52361111111111114</v>
      </c>
      <c r="F56" s="135">
        <v>0.52986111111111112</v>
      </c>
      <c r="G56" s="81">
        <f t="shared" si="1"/>
        <v>6.2499999999999778E-3</v>
      </c>
      <c r="H56" s="89">
        <v>18</v>
      </c>
      <c r="I56" s="137" t="s">
        <v>122</v>
      </c>
      <c r="J56" s="57"/>
      <c r="K56" s="57"/>
      <c r="L56" s="57"/>
      <c r="M56" s="57"/>
      <c r="N56" s="57"/>
      <c r="O56" s="57"/>
      <c r="P56" s="137"/>
      <c r="Q56" s="57"/>
      <c r="R56" s="57"/>
      <c r="S56" s="57"/>
      <c r="T56" s="57"/>
      <c r="U56" s="57" t="s">
        <v>122</v>
      </c>
      <c r="V56" s="57"/>
      <c r="W56" s="57"/>
      <c r="X56" s="57"/>
      <c r="Y56" s="57"/>
      <c r="Z56" s="57"/>
      <c r="AA56" s="162"/>
      <c r="AB56" s="162"/>
      <c r="AC56" s="161"/>
      <c r="AD56" s="163"/>
    </row>
    <row r="57" spans="1:30" ht="15.75" x14ac:dyDescent="0.25">
      <c r="A57" s="89">
        <v>29</v>
      </c>
      <c r="B57" s="89">
        <v>191</v>
      </c>
      <c r="C57" s="147" t="s">
        <v>122</v>
      </c>
      <c r="D57" s="161"/>
      <c r="E57" s="135">
        <v>0.56874999999999998</v>
      </c>
      <c r="F57" s="135">
        <v>0.5708333333333333</v>
      </c>
      <c r="G57" s="81">
        <f t="shared" si="1"/>
        <v>2.0833333333333259E-3</v>
      </c>
      <c r="H57" s="89">
        <v>32</v>
      </c>
      <c r="I57" s="137" t="s">
        <v>122</v>
      </c>
      <c r="J57" s="57"/>
      <c r="K57" s="57"/>
      <c r="L57" s="57"/>
      <c r="M57" s="57"/>
      <c r="N57" s="57"/>
      <c r="O57" s="57"/>
      <c r="P57" s="137"/>
      <c r="Q57" s="57"/>
      <c r="R57" s="57"/>
      <c r="S57" s="57" t="s">
        <v>122</v>
      </c>
      <c r="T57" s="57"/>
      <c r="U57" s="57"/>
      <c r="V57" s="57"/>
      <c r="W57" s="57"/>
      <c r="X57" s="57"/>
      <c r="Y57" s="57"/>
      <c r="Z57" s="57"/>
      <c r="AA57" s="162"/>
      <c r="AB57" s="162"/>
      <c r="AC57" s="161"/>
      <c r="AD57" s="163"/>
    </row>
    <row r="58" spans="1:30" ht="15.75" x14ac:dyDescent="0.25">
      <c r="A58" s="89">
        <v>29</v>
      </c>
      <c r="B58" s="89">
        <v>192</v>
      </c>
      <c r="C58" s="147" t="s">
        <v>122</v>
      </c>
      <c r="D58" s="161"/>
      <c r="E58" s="135">
        <v>0.64861111111111114</v>
      </c>
      <c r="F58" s="135">
        <v>0.65486111111111112</v>
      </c>
      <c r="G58" s="81">
        <f t="shared" si="1"/>
        <v>6.2499999999999778E-3</v>
      </c>
      <c r="H58" s="89">
        <v>22</v>
      </c>
      <c r="I58" s="137"/>
      <c r="J58" s="57"/>
      <c r="K58" s="57"/>
      <c r="L58" s="57" t="s">
        <v>122</v>
      </c>
      <c r="M58" s="57"/>
      <c r="N58" s="57"/>
      <c r="O58" s="57"/>
      <c r="P58" s="137"/>
      <c r="Q58" s="57"/>
      <c r="R58" s="57"/>
      <c r="S58" s="57"/>
      <c r="T58" s="57" t="s">
        <v>122</v>
      </c>
      <c r="U58" s="57"/>
      <c r="V58" s="57"/>
      <c r="W58" s="57"/>
      <c r="X58" s="57"/>
      <c r="Y58" s="57"/>
      <c r="Z58" s="57"/>
      <c r="AA58" s="162"/>
      <c r="AB58" s="162"/>
      <c r="AC58" s="161"/>
      <c r="AD58" s="163" t="s">
        <v>225</v>
      </c>
    </row>
    <row r="59" spans="1:30" ht="15.75" x14ac:dyDescent="0.25">
      <c r="A59" s="89">
        <v>29</v>
      </c>
      <c r="B59" s="89">
        <v>193</v>
      </c>
      <c r="C59" s="147" t="s">
        <v>122</v>
      </c>
      <c r="D59" s="161"/>
      <c r="E59" s="135">
        <v>0.71458333333333335</v>
      </c>
      <c r="F59" s="135">
        <v>0.71875</v>
      </c>
      <c r="G59" s="81">
        <f t="shared" si="1"/>
        <v>4.1666666666666519E-3</v>
      </c>
      <c r="H59" s="89">
        <v>24</v>
      </c>
      <c r="I59" s="137" t="s">
        <v>122</v>
      </c>
      <c r="J59" s="57"/>
      <c r="K59" s="57"/>
      <c r="L59" s="57"/>
      <c r="M59" s="57"/>
      <c r="N59" s="57"/>
      <c r="O59" s="57"/>
      <c r="P59" s="13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62"/>
      <c r="AB59" s="162"/>
      <c r="AC59" s="161" t="s">
        <v>122</v>
      </c>
      <c r="AD59" s="163" t="s">
        <v>226</v>
      </c>
    </row>
    <row r="60" spans="1:30" ht="15.75" x14ac:dyDescent="0.25">
      <c r="A60" s="89">
        <v>29</v>
      </c>
      <c r="B60" s="89">
        <v>194</v>
      </c>
      <c r="C60" s="147" t="s">
        <v>122</v>
      </c>
      <c r="D60" s="161"/>
      <c r="E60" s="135">
        <v>0.74305555555555558</v>
      </c>
      <c r="F60" s="135">
        <v>0.74791666666666667</v>
      </c>
      <c r="G60" s="81">
        <f t="shared" si="1"/>
        <v>4.8611111111110938E-3</v>
      </c>
      <c r="H60" s="89">
        <v>23</v>
      </c>
      <c r="I60" s="137"/>
      <c r="J60" s="57"/>
      <c r="K60" s="57"/>
      <c r="L60" s="57"/>
      <c r="M60" s="57" t="s">
        <v>122</v>
      </c>
      <c r="N60" s="57"/>
      <c r="O60" s="57"/>
      <c r="P60" s="137"/>
      <c r="Q60" s="57"/>
      <c r="R60" s="57"/>
      <c r="S60" s="57"/>
      <c r="T60" s="57"/>
      <c r="U60" s="57"/>
      <c r="V60" s="57"/>
      <c r="W60" s="57"/>
      <c r="X60" s="57"/>
      <c r="Y60" s="57" t="s">
        <v>122</v>
      </c>
      <c r="Z60" s="57"/>
      <c r="AA60" s="162"/>
      <c r="AB60" s="162"/>
      <c r="AC60" s="161"/>
      <c r="AD60" s="163"/>
    </row>
    <row r="61" spans="1:30" ht="15.75" x14ac:dyDescent="0.25">
      <c r="A61" s="89">
        <v>30</v>
      </c>
      <c r="B61" s="89">
        <v>195</v>
      </c>
      <c r="C61" s="147" t="s">
        <v>122</v>
      </c>
      <c r="D61" s="161"/>
      <c r="E61" s="135">
        <v>0.79097222222222219</v>
      </c>
      <c r="F61" s="135">
        <v>0.79513888888888884</v>
      </c>
      <c r="G61" s="81">
        <f t="shared" si="1"/>
        <v>4.1666666666666519E-3</v>
      </c>
      <c r="H61" s="89">
        <v>15</v>
      </c>
      <c r="I61" s="137" t="s">
        <v>122</v>
      </c>
      <c r="J61" s="57"/>
      <c r="K61" s="57"/>
      <c r="L61" s="57"/>
      <c r="M61" s="57"/>
      <c r="N61" s="57"/>
      <c r="O61" s="57"/>
      <c r="P61" s="137" t="s">
        <v>122</v>
      </c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162"/>
      <c r="AB61" s="162"/>
      <c r="AC61" s="161"/>
      <c r="AD61" s="163"/>
    </row>
    <row r="62" spans="1:30" ht="16.5" thickBot="1" x14ac:dyDescent="0.3">
      <c r="A62" s="89">
        <v>30</v>
      </c>
      <c r="B62" s="89">
        <v>196</v>
      </c>
      <c r="C62" s="147" t="s">
        <v>122</v>
      </c>
      <c r="D62" s="161"/>
      <c r="E62" s="135">
        <v>0.85069444444444442</v>
      </c>
      <c r="F62" s="135">
        <v>0.85416666666666663</v>
      </c>
      <c r="G62" s="81">
        <f t="shared" si="1"/>
        <v>3.4722222222222099E-3</v>
      </c>
      <c r="H62" s="89">
        <v>12</v>
      </c>
      <c r="I62" s="137" t="s">
        <v>122</v>
      </c>
      <c r="J62" s="57"/>
      <c r="K62" s="57"/>
      <c r="L62" s="57"/>
      <c r="M62" s="57"/>
      <c r="N62" s="57"/>
      <c r="O62" s="57"/>
      <c r="P62" s="137"/>
      <c r="Q62" s="57"/>
      <c r="R62" s="57"/>
      <c r="S62" s="57" t="s">
        <v>122</v>
      </c>
      <c r="T62" s="57"/>
      <c r="U62" s="57"/>
      <c r="V62" s="57"/>
      <c r="W62" s="57"/>
      <c r="X62" s="57"/>
      <c r="Y62" s="57"/>
      <c r="Z62" s="57"/>
      <c r="AA62" s="162"/>
      <c r="AB62" s="162"/>
      <c r="AC62" s="161"/>
      <c r="AD62" s="163"/>
    </row>
    <row r="63" spans="1:30" ht="16.5" thickBot="1" x14ac:dyDescent="0.3">
      <c r="A63" s="39">
        <f>COUNTA(A5:A62)</f>
        <v>58</v>
      </c>
      <c r="B63" s="39">
        <f>COUNTA(B5:B62)</f>
        <v>58</v>
      </c>
      <c r="C63" s="39">
        <f>COUNTA(C5:C62)</f>
        <v>58</v>
      </c>
      <c r="D63" s="39">
        <f>COUNTA(D5:D62)</f>
        <v>0</v>
      </c>
      <c r="E63" s="39"/>
      <c r="F63" s="39"/>
      <c r="G63" s="83">
        <f>AVERAGE(G5:G62)</f>
        <v>4.7413793103448223E-3</v>
      </c>
      <c r="H63" s="98">
        <f>SUM(H5:H62)/60</f>
        <v>22.4</v>
      </c>
      <c r="I63" s="39">
        <f t="shared" ref="I63:AC63" si="2">COUNTA(I5:I62)</f>
        <v>37</v>
      </c>
      <c r="J63" s="39">
        <f t="shared" si="2"/>
        <v>2</v>
      </c>
      <c r="K63" s="39">
        <f t="shared" si="2"/>
        <v>5</v>
      </c>
      <c r="L63" s="39">
        <f t="shared" si="2"/>
        <v>8</v>
      </c>
      <c r="M63" s="39">
        <f t="shared" si="2"/>
        <v>3</v>
      </c>
      <c r="N63" s="39">
        <f t="shared" si="2"/>
        <v>3</v>
      </c>
      <c r="O63" s="39">
        <f t="shared" si="2"/>
        <v>0</v>
      </c>
      <c r="P63" s="39">
        <f t="shared" si="2"/>
        <v>23</v>
      </c>
      <c r="Q63" s="39">
        <f t="shared" si="2"/>
        <v>0</v>
      </c>
      <c r="R63" s="39">
        <f t="shared" si="2"/>
        <v>8</v>
      </c>
      <c r="S63" s="39">
        <f t="shared" si="2"/>
        <v>4</v>
      </c>
      <c r="T63" s="39">
        <f t="shared" si="2"/>
        <v>4</v>
      </c>
      <c r="U63" s="39">
        <f t="shared" si="2"/>
        <v>1</v>
      </c>
      <c r="V63" s="39">
        <f t="shared" si="2"/>
        <v>2</v>
      </c>
      <c r="W63" s="39">
        <f t="shared" si="2"/>
        <v>1</v>
      </c>
      <c r="X63" s="39">
        <f t="shared" si="2"/>
        <v>0</v>
      </c>
      <c r="Y63" s="39">
        <f t="shared" si="2"/>
        <v>4</v>
      </c>
      <c r="Z63" s="39">
        <f t="shared" si="2"/>
        <v>3</v>
      </c>
      <c r="AA63" s="39">
        <f t="shared" si="2"/>
        <v>0</v>
      </c>
      <c r="AB63" s="39">
        <f t="shared" si="2"/>
        <v>1</v>
      </c>
      <c r="AC63" s="39">
        <f t="shared" si="2"/>
        <v>16</v>
      </c>
      <c r="AD63" s="40"/>
    </row>
    <row r="64" spans="1:30" x14ac:dyDescent="0.25">
      <c r="A64" s="41"/>
      <c r="C64" s="20"/>
      <c r="D64" s="20"/>
      <c r="E64" s="20"/>
      <c r="F64" s="20"/>
      <c r="G64" s="20"/>
    </row>
    <row r="65" spans="3:8" x14ac:dyDescent="0.25">
      <c r="C65" s="20"/>
      <c r="D65" s="20"/>
      <c r="E65" s="20"/>
      <c r="F65" s="20"/>
      <c r="G65" s="20"/>
    </row>
    <row r="66" spans="3:8" ht="15.75" x14ac:dyDescent="0.25">
      <c r="C66" s="20"/>
      <c r="D66" s="20"/>
      <c r="E66" s="20"/>
      <c r="F66" s="204"/>
      <c r="G66" s="20"/>
      <c r="H66" s="111">
        <f>SUM(I63:O63)</f>
        <v>58</v>
      </c>
    </row>
    <row r="67" spans="3:8" x14ac:dyDescent="0.25">
      <c r="C67" s="20"/>
      <c r="D67" s="20"/>
      <c r="E67" s="20"/>
      <c r="F67" s="20"/>
      <c r="G67" s="20"/>
    </row>
    <row r="68" spans="3:8" x14ac:dyDescent="0.25">
      <c r="C68" s="20"/>
      <c r="D68" s="20"/>
      <c r="E68" s="20"/>
      <c r="F68" s="20"/>
      <c r="G68" s="20"/>
    </row>
    <row r="69" spans="3:8" x14ac:dyDescent="0.25">
      <c r="C69" s="20"/>
      <c r="D69" s="20"/>
      <c r="E69" s="20"/>
      <c r="F69" s="20"/>
      <c r="G69" s="20"/>
    </row>
    <row r="70" spans="3:8" x14ac:dyDescent="0.25">
      <c r="C70" s="20"/>
      <c r="D70" s="20"/>
      <c r="E70" s="20"/>
      <c r="F70" s="20"/>
      <c r="G70" s="20"/>
    </row>
    <row r="71" spans="3:8" x14ac:dyDescent="0.25">
      <c r="C71" s="20"/>
      <c r="D71" s="20"/>
      <c r="E71" s="20"/>
      <c r="F71" s="20"/>
      <c r="G71" s="20"/>
    </row>
    <row r="72" spans="3:8" x14ac:dyDescent="0.25">
      <c r="C72" s="20"/>
      <c r="D72" s="20"/>
      <c r="E72" s="20"/>
      <c r="F72" s="20"/>
      <c r="G72" s="20"/>
    </row>
    <row r="73" spans="3:8" x14ac:dyDescent="0.25">
      <c r="C73" s="20"/>
      <c r="D73" s="20"/>
      <c r="E73" s="20"/>
      <c r="F73" s="20"/>
      <c r="G73" s="20"/>
    </row>
    <row r="74" spans="3:8" x14ac:dyDescent="0.25">
      <c r="C74" s="20"/>
      <c r="D74" s="20"/>
      <c r="E74" s="20"/>
      <c r="F74" s="20"/>
      <c r="G74" s="20"/>
    </row>
    <row r="75" spans="3:8" x14ac:dyDescent="0.25">
      <c r="C75" s="20"/>
      <c r="D75" s="20"/>
      <c r="E75" s="20"/>
      <c r="F75" s="20"/>
      <c r="G75" s="20"/>
    </row>
  </sheetData>
  <mergeCells count="5">
    <mergeCell ref="A2:B2"/>
    <mergeCell ref="C3:D3"/>
    <mergeCell ref="I3:O3"/>
    <mergeCell ref="B1:AD1"/>
    <mergeCell ref="P3:AC3"/>
  </mergeCells>
  <pageMargins left="0.25" right="0.25" top="0.75" bottom="0.75" header="0.3" footer="0.3"/>
  <pageSetup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B9E5-0B0E-4D13-8062-8DEE76AAC732}">
  <sheetPr>
    <pageSetUpPr fitToPage="1"/>
  </sheetPr>
  <dimension ref="A1:AA21"/>
  <sheetViews>
    <sheetView workbookViewId="0">
      <pane ySplit="4" topLeftCell="A5" activePane="bottomLeft" state="frozen"/>
      <selection pane="bottomLeft" activeCell="G17" sqref="G17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5" width="12" customWidth="1"/>
    <col min="16" max="16" width="6.85546875" customWidth="1"/>
    <col min="17" max="17" width="9.140625" customWidth="1"/>
    <col min="21" max="21" width="12.85546875" customWidth="1"/>
    <col min="22" max="23" width="12.7109375" customWidth="1"/>
    <col min="24" max="24" width="7.5703125" customWidth="1"/>
    <col min="25" max="25" width="9" customWidth="1"/>
    <col min="27" max="27" width="35.7109375" customWidth="1"/>
  </cols>
  <sheetData>
    <row r="1" spans="1:27" ht="23.25" x14ac:dyDescent="0.35">
      <c r="A1" s="223" t="s">
        <v>102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</row>
    <row r="2" spans="1:27" ht="24" thickBot="1" x14ac:dyDescent="0.4">
      <c r="A2" s="242" t="s">
        <v>59</v>
      </c>
      <c r="B2" s="242"/>
      <c r="C2" s="1">
        <f t="shared" ref="C2:Z2" si="0">SUM(C10)</f>
        <v>4</v>
      </c>
      <c r="D2" s="1">
        <f t="shared" si="0"/>
        <v>1</v>
      </c>
      <c r="E2" s="1"/>
      <c r="F2" s="1"/>
      <c r="G2" s="84">
        <f>SUM(G10)</f>
        <v>5.0347222222222113E-3</v>
      </c>
      <c r="H2" s="91">
        <f>SUM(H10)</f>
        <v>6.6166666666666663</v>
      </c>
      <c r="I2" s="1">
        <f t="shared" si="0"/>
        <v>2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1</v>
      </c>
      <c r="O2" s="1">
        <f t="shared" si="0"/>
        <v>1</v>
      </c>
      <c r="P2" s="1">
        <f t="shared" si="0"/>
        <v>0</v>
      </c>
      <c r="Q2" s="1">
        <f t="shared" si="0"/>
        <v>0</v>
      </c>
      <c r="R2" s="1">
        <f t="shared" si="0"/>
        <v>3</v>
      </c>
      <c r="S2" s="1">
        <f t="shared" si="0"/>
        <v>0</v>
      </c>
      <c r="T2" s="1">
        <f t="shared" si="0"/>
        <v>0</v>
      </c>
      <c r="U2" s="1">
        <f t="shared" si="0"/>
        <v>1</v>
      </c>
      <c r="V2" s="1">
        <f t="shared" si="0"/>
        <v>1</v>
      </c>
      <c r="W2" s="1">
        <f t="shared" si="0"/>
        <v>1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/>
    </row>
    <row r="3" spans="1:27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7"/>
      <c r="O3" s="238"/>
      <c r="P3" s="239" t="s">
        <v>2</v>
      </c>
      <c r="Q3" s="240"/>
      <c r="R3" s="240"/>
      <c r="S3" s="240"/>
      <c r="T3" s="240"/>
      <c r="U3" s="240"/>
      <c r="V3" s="240"/>
      <c r="W3" s="240"/>
      <c r="X3" s="240"/>
      <c r="Y3" s="240"/>
      <c r="Z3" s="241"/>
      <c r="AA3" s="4"/>
    </row>
    <row r="4" spans="1:27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69" t="s">
        <v>13</v>
      </c>
      <c r="O4" s="71" t="s">
        <v>14</v>
      </c>
      <c r="P4" s="6" t="s">
        <v>15</v>
      </c>
      <c r="Q4" s="90" t="s">
        <v>73</v>
      </c>
      <c r="R4" s="69" t="s">
        <v>16</v>
      </c>
      <c r="S4" s="72" t="s">
        <v>17</v>
      </c>
      <c r="T4" s="73" t="s">
        <v>18</v>
      </c>
      <c r="U4" s="73" t="s">
        <v>19</v>
      </c>
      <c r="V4" s="73" t="s">
        <v>20</v>
      </c>
      <c r="W4" s="73" t="s">
        <v>26</v>
      </c>
      <c r="X4" s="74" t="s">
        <v>24</v>
      </c>
      <c r="Y4" s="74" t="s">
        <v>25</v>
      </c>
      <c r="Z4" s="40" t="s">
        <v>21</v>
      </c>
      <c r="AA4" s="8" t="s">
        <v>22</v>
      </c>
    </row>
    <row r="5" spans="1:27" ht="15.75" x14ac:dyDescent="0.25">
      <c r="A5" s="9">
        <v>1</v>
      </c>
      <c r="B5" s="9">
        <v>136</v>
      </c>
      <c r="C5" s="10" t="s">
        <v>122</v>
      </c>
      <c r="D5" s="36"/>
      <c r="E5" s="184">
        <v>0.875</v>
      </c>
      <c r="F5" s="186"/>
      <c r="G5" s="81">
        <v>0</v>
      </c>
      <c r="H5" s="35"/>
      <c r="I5" s="34"/>
      <c r="J5" s="35"/>
      <c r="K5" s="35"/>
      <c r="L5" s="35"/>
      <c r="M5" s="35"/>
      <c r="N5" s="35"/>
      <c r="O5" s="11" t="s">
        <v>122</v>
      </c>
      <c r="P5" s="10"/>
      <c r="Q5" s="34"/>
      <c r="R5" s="35" t="s">
        <v>122</v>
      </c>
      <c r="S5" s="35"/>
      <c r="T5" s="35"/>
      <c r="U5" s="35"/>
      <c r="V5" s="35" t="s">
        <v>122</v>
      </c>
      <c r="W5" s="35"/>
      <c r="X5" s="36"/>
      <c r="Y5" s="36"/>
      <c r="Z5" s="11"/>
      <c r="AA5" s="15" t="s">
        <v>193</v>
      </c>
    </row>
    <row r="6" spans="1:27" ht="15.75" x14ac:dyDescent="0.25">
      <c r="A6" s="9">
        <v>4</v>
      </c>
      <c r="B6" s="9">
        <v>144</v>
      </c>
      <c r="C6" s="10" t="s">
        <v>122</v>
      </c>
      <c r="D6" s="36"/>
      <c r="E6" s="185">
        <v>0.52777777777777779</v>
      </c>
      <c r="F6" s="154">
        <v>0.53749999999999998</v>
      </c>
      <c r="G6" s="81">
        <f t="shared" ref="G6:G9" si="1">SUM(F6-E6)</f>
        <v>9.7222222222221877E-3</v>
      </c>
      <c r="H6" s="13">
        <v>145</v>
      </c>
      <c r="I6" s="38"/>
      <c r="J6" s="13"/>
      <c r="K6" s="13"/>
      <c r="L6" s="13"/>
      <c r="M6" s="13"/>
      <c r="N6" s="13" t="s">
        <v>122</v>
      </c>
      <c r="O6" s="14"/>
      <c r="P6" s="12"/>
      <c r="Q6" s="38"/>
      <c r="R6" s="13" t="s">
        <v>122</v>
      </c>
      <c r="S6" s="13"/>
      <c r="T6" s="13"/>
      <c r="U6" s="13"/>
      <c r="V6" s="13"/>
      <c r="W6" s="13" t="s">
        <v>122</v>
      </c>
      <c r="X6" s="22"/>
      <c r="Y6" s="22"/>
      <c r="Z6" s="14"/>
      <c r="AA6" s="15"/>
    </row>
    <row r="7" spans="1:27" ht="15.75" x14ac:dyDescent="0.25">
      <c r="A7" s="9">
        <v>15</v>
      </c>
      <c r="B7" s="9">
        <v>162</v>
      </c>
      <c r="C7" s="10" t="s">
        <v>122</v>
      </c>
      <c r="D7" s="36"/>
      <c r="E7" s="185">
        <v>0.43402777777777779</v>
      </c>
      <c r="F7" s="154">
        <v>0.43680555555555556</v>
      </c>
      <c r="G7" s="81">
        <f t="shared" si="1"/>
        <v>2.7777777777777679E-3</v>
      </c>
      <c r="H7" s="13">
        <v>211</v>
      </c>
      <c r="I7" s="38" t="s">
        <v>122</v>
      </c>
      <c r="J7" s="13"/>
      <c r="K7" s="13"/>
      <c r="L7" s="13"/>
      <c r="M7" s="13"/>
      <c r="N7" s="13"/>
      <c r="O7" s="14"/>
      <c r="P7" s="12"/>
      <c r="Q7" s="38"/>
      <c r="R7" s="13" t="s">
        <v>122</v>
      </c>
      <c r="S7" s="13"/>
      <c r="T7" s="13"/>
      <c r="U7" s="13"/>
      <c r="V7" s="13"/>
      <c r="W7" s="13"/>
      <c r="X7" s="22"/>
      <c r="Y7" s="22"/>
      <c r="Z7" s="14"/>
      <c r="AA7" s="15"/>
    </row>
    <row r="8" spans="1:27" ht="15.75" x14ac:dyDescent="0.25">
      <c r="A8" s="9">
        <v>17</v>
      </c>
      <c r="B8" s="9">
        <v>166</v>
      </c>
      <c r="C8" s="194"/>
      <c r="D8" s="253" t="s">
        <v>210</v>
      </c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4"/>
      <c r="P8" s="12"/>
      <c r="Q8" s="38"/>
      <c r="R8" s="13"/>
      <c r="S8" s="13"/>
      <c r="T8" s="13"/>
      <c r="U8" s="13"/>
      <c r="V8" s="13"/>
      <c r="W8" s="13"/>
      <c r="X8" s="22"/>
      <c r="Y8" s="22"/>
      <c r="Z8" s="14"/>
      <c r="AA8" s="15" t="s">
        <v>209</v>
      </c>
    </row>
    <row r="9" spans="1:27" ht="16.5" thickBot="1" x14ac:dyDescent="0.3">
      <c r="A9" s="9">
        <v>22</v>
      </c>
      <c r="B9" s="9">
        <v>172</v>
      </c>
      <c r="C9" s="10" t="s">
        <v>122</v>
      </c>
      <c r="D9" s="36"/>
      <c r="E9" s="185">
        <v>0.20624999999999999</v>
      </c>
      <c r="F9" s="154">
        <v>0.21388888888888888</v>
      </c>
      <c r="G9" s="81">
        <f t="shared" si="1"/>
        <v>7.6388888888888895E-3</v>
      </c>
      <c r="H9" s="13">
        <v>41</v>
      </c>
      <c r="I9" s="38" t="s">
        <v>122</v>
      </c>
      <c r="J9" s="13"/>
      <c r="K9" s="13"/>
      <c r="L9" s="13"/>
      <c r="M9" s="13"/>
      <c r="N9" s="13"/>
      <c r="O9" s="14"/>
      <c r="P9" s="12"/>
      <c r="Q9" s="38"/>
      <c r="R9" s="13"/>
      <c r="S9" s="13"/>
      <c r="T9" s="13"/>
      <c r="U9" s="13" t="s">
        <v>122</v>
      </c>
      <c r="V9" s="13"/>
      <c r="W9" s="13"/>
      <c r="X9" s="22"/>
      <c r="Y9" s="22"/>
      <c r="Z9" s="14"/>
      <c r="AA9" s="15"/>
    </row>
    <row r="10" spans="1:27" ht="16.5" thickBot="1" x14ac:dyDescent="0.3">
      <c r="A10" s="19">
        <f>COUNTA(A5:A9)</f>
        <v>5</v>
      </c>
      <c r="B10" s="19">
        <f>COUNTA(B5:B9)</f>
        <v>5</v>
      </c>
      <c r="C10" s="19">
        <f>COUNTA(C5:C9)</f>
        <v>4</v>
      </c>
      <c r="D10" s="19">
        <f>COUNTA(D5:D9)</f>
        <v>1</v>
      </c>
      <c r="E10" s="19"/>
      <c r="F10" s="19"/>
      <c r="G10" s="87">
        <f>AVERAGE(G5:G9)</f>
        <v>5.0347222222222113E-3</v>
      </c>
      <c r="H10" s="99">
        <f>SUM(H5:H9)/60</f>
        <v>6.6166666666666663</v>
      </c>
      <c r="I10" s="19">
        <f t="shared" ref="I10:Z10" si="2">COUNTA(I5:I9)</f>
        <v>2</v>
      </c>
      <c r="J10" s="19">
        <f t="shared" si="2"/>
        <v>0</v>
      </c>
      <c r="K10" s="19">
        <f t="shared" si="2"/>
        <v>0</v>
      </c>
      <c r="L10" s="19">
        <f t="shared" si="2"/>
        <v>0</v>
      </c>
      <c r="M10" s="19">
        <f t="shared" si="2"/>
        <v>0</v>
      </c>
      <c r="N10" s="19">
        <f t="shared" si="2"/>
        <v>1</v>
      </c>
      <c r="O10" s="19">
        <f t="shared" si="2"/>
        <v>1</v>
      </c>
      <c r="P10" s="19">
        <f t="shared" si="2"/>
        <v>0</v>
      </c>
      <c r="Q10" s="19">
        <f t="shared" si="2"/>
        <v>0</v>
      </c>
      <c r="R10" s="19">
        <f t="shared" si="2"/>
        <v>3</v>
      </c>
      <c r="S10" s="19">
        <f t="shared" si="2"/>
        <v>0</v>
      </c>
      <c r="T10" s="19">
        <f t="shared" si="2"/>
        <v>0</v>
      </c>
      <c r="U10" s="19">
        <f t="shared" si="2"/>
        <v>1</v>
      </c>
      <c r="V10" s="19">
        <f t="shared" si="2"/>
        <v>1</v>
      </c>
      <c r="W10" s="19">
        <f t="shared" si="2"/>
        <v>1</v>
      </c>
      <c r="X10" s="19">
        <f t="shared" si="2"/>
        <v>0</v>
      </c>
      <c r="Y10" s="19">
        <f t="shared" si="2"/>
        <v>0</v>
      </c>
      <c r="Z10" s="19">
        <f t="shared" si="2"/>
        <v>0</v>
      </c>
      <c r="AA10" s="19"/>
    </row>
    <row r="11" spans="1:27" x14ac:dyDescent="0.25">
      <c r="C11" s="20"/>
      <c r="D11" s="20"/>
      <c r="E11" s="20"/>
      <c r="F11" s="20"/>
      <c r="G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7" x14ac:dyDescent="0.25">
      <c r="C12" s="20"/>
      <c r="D12" s="20"/>
      <c r="E12" s="20"/>
      <c r="F12" s="20"/>
      <c r="G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7" ht="18.75" x14ac:dyDescent="0.3">
      <c r="C13" s="20"/>
      <c r="D13" s="20"/>
      <c r="E13" s="20"/>
      <c r="F13" s="20"/>
      <c r="G13" s="20"/>
      <c r="H13" s="100"/>
      <c r="I13" s="10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7" x14ac:dyDescent="0.25">
      <c r="C14" s="20"/>
      <c r="D14" s="20"/>
      <c r="E14" s="20"/>
      <c r="F14" s="20"/>
      <c r="G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7" x14ac:dyDescent="0.25">
      <c r="C15" s="20"/>
      <c r="D15" s="20"/>
      <c r="E15" s="20"/>
      <c r="F15" s="20"/>
      <c r="G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x14ac:dyDescent="0.25">
      <c r="C16" s="20"/>
      <c r="D16" s="20"/>
      <c r="E16" s="20"/>
      <c r="F16" s="20"/>
      <c r="G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3:26" x14ac:dyDescent="0.25">
      <c r="C17" s="20"/>
      <c r="D17" s="20"/>
      <c r="E17" s="20"/>
      <c r="F17" s="20"/>
      <c r="G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6" x14ac:dyDescent="0.25">
      <c r="C18" s="20"/>
      <c r="D18" s="20"/>
      <c r="E18" s="20"/>
      <c r="F18" s="20"/>
      <c r="G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6" x14ac:dyDescent="0.25">
      <c r="C19" s="20"/>
      <c r="D19" s="20"/>
      <c r="E19" s="20"/>
      <c r="F19" s="20"/>
      <c r="G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6" x14ac:dyDescent="0.25">
      <c r="C20" s="20"/>
      <c r="D20" s="20"/>
      <c r="E20" s="20"/>
      <c r="F20" s="20"/>
      <c r="G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6" x14ac:dyDescent="0.25">
      <c r="C21" s="20"/>
      <c r="D21" s="20"/>
      <c r="E21" s="20"/>
      <c r="F21" s="20"/>
      <c r="G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</sheetData>
  <mergeCells count="6">
    <mergeCell ref="D8:O8"/>
    <mergeCell ref="A2:B2"/>
    <mergeCell ref="C3:D3"/>
    <mergeCell ref="A1:AA1"/>
    <mergeCell ref="I3:O3"/>
    <mergeCell ref="P3:Z3"/>
  </mergeCells>
  <pageMargins left="0.25" right="0.25" top="0.75" bottom="0.75" header="0.3" footer="0.3"/>
  <pageSetup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F4B5-A3BC-4C66-B160-08C12158E1BB}">
  <sheetPr>
    <pageSetUpPr fitToPage="1"/>
  </sheetPr>
  <dimension ref="A1:AC64"/>
  <sheetViews>
    <sheetView workbookViewId="0">
      <pane ySplit="4" topLeftCell="A44" activePane="bottomLeft" state="frozen"/>
      <selection pane="bottomLeft" activeCell="C52" sqref="C52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" customWidth="1"/>
    <col min="16" max="16" width="6.7109375" customWidth="1"/>
    <col min="25" max="27" width="10.7109375" customWidth="1"/>
    <col min="29" max="29" width="62.7109375" customWidth="1"/>
  </cols>
  <sheetData>
    <row r="1" spans="1:29" ht="23.25" x14ac:dyDescent="0.35">
      <c r="B1" s="223" t="s">
        <v>104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SUM(C52)</f>
        <v>46</v>
      </c>
      <c r="D2" s="1">
        <f>SUM(D52)</f>
        <v>0</v>
      </c>
      <c r="E2" s="1"/>
      <c r="F2" s="1"/>
      <c r="G2" s="84">
        <f>AVERAGE(G9:G21)</f>
        <v>4.9679487179487133E-3</v>
      </c>
      <c r="H2" s="91">
        <f>SUM(H52)</f>
        <v>23.416666666666668</v>
      </c>
      <c r="I2" s="1">
        <f t="shared" ref="I2:AB2" si="0">SUM(I52)</f>
        <v>24</v>
      </c>
      <c r="J2" s="1">
        <f t="shared" si="0"/>
        <v>4</v>
      </c>
      <c r="K2" s="1">
        <f t="shared" si="0"/>
        <v>5</v>
      </c>
      <c r="L2" s="1">
        <f t="shared" si="0"/>
        <v>11</v>
      </c>
      <c r="M2" s="1">
        <f t="shared" si="0"/>
        <v>2</v>
      </c>
      <c r="N2" s="1">
        <f t="shared" si="0"/>
        <v>0</v>
      </c>
      <c r="O2" s="1">
        <f t="shared" si="0"/>
        <v>14</v>
      </c>
      <c r="P2" s="1">
        <f t="shared" si="0"/>
        <v>1</v>
      </c>
      <c r="Q2" s="1">
        <f t="shared" si="0"/>
        <v>4</v>
      </c>
      <c r="R2" s="1">
        <f t="shared" si="0"/>
        <v>3</v>
      </c>
      <c r="S2" s="1">
        <f t="shared" si="0"/>
        <v>9</v>
      </c>
      <c r="T2" s="1">
        <f t="shared" si="0"/>
        <v>2</v>
      </c>
      <c r="U2" s="1">
        <f t="shared" si="0"/>
        <v>0</v>
      </c>
      <c r="V2" s="1">
        <f t="shared" si="0"/>
        <v>0</v>
      </c>
      <c r="W2" s="1">
        <f t="shared" si="0"/>
        <v>1</v>
      </c>
      <c r="X2" s="1">
        <f t="shared" si="0"/>
        <v>0</v>
      </c>
      <c r="Y2" s="1">
        <f t="shared" si="0"/>
        <v>0</v>
      </c>
      <c r="Z2" s="1">
        <f t="shared" si="0"/>
        <v>1</v>
      </c>
      <c r="AA2" s="1">
        <f t="shared" si="0"/>
        <v>3</v>
      </c>
      <c r="AB2" s="1">
        <f t="shared" si="0"/>
        <v>11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197</v>
      </c>
      <c r="C5" s="38" t="s">
        <v>122</v>
      </c>
      <c r="D5" s="14"/>
      <c r="E5" s="81">
        <v>0.39861111111111114</v>
      </c>
      <c r="F5" s="81">
        <v>0.40138888888888891</v>
      </c>
      <c r="G5" s="81">
        <f t="shared" ref="G5:G51" si="1">SUM(F5-E5)</f>
        <v>2.7777777777777679E-3</v>
      </c>
      <c r="H5" s="37">
        <v>17</v>
      </c>
      <c r="I5" s="12" t="s">
        <v>122</v>
      </c>
      <c r="J5" s="13"/>
      <c r="K5" s="13"/>
      <c r="L5" s="13"/>
      <c r="M5" s="13"/>
      <c r="N5" s="13"/>
      <c r="O5" s="12"/>
      <c r="P5" s="13"/>
      <c r="Q5" s="13"/>
      <c r="R5" s="13"/>
      <c r="S5" s="13" t="s">
        <v>122</v>
      </c>
      <c r="T5" s="13"/>
      <c r="U5" s="13"/>
      <c r="V5" s="13"/>
      <c r="W5" s="13"/>
      <c r="X5" s="13"/>
      <c r="Y5" s="13"/>
      <c r="Z5" s="22"/>
      <c r="AA5" s="22"/>
      <c r="AB5" s="14"/>
      <c r="AC5" s="144" t="s">
        <v>227</v>
      </c>
    </row>
    <row r="6" spans="1:29" ht="15.75" x14ac:dyDescent="0.25">
      <c r="A6" s="37">
        <v>2</v>
      </c>
      <c r="B6" s="37">
        <v>198</v>
      </c>
      <c r="C6" s="38" t="s">
        <v>122</v>
      </c>
      <c r="D6" s="14"/>
      <c r="E6" s="81">
        <v>0.64236111111111116</v>
      </c>
      <c r="F6" s="81">
        <v>0.64652777777777781</v>
      </c>
      <c r="G6" s="81">
        <f t="shared" si="1"/>
        <v>4.1666666666666519E-3</v>
      </c>
      <c r="H6" s="37">
        <v>19</v>
      </c>
      <c r="I6" s="12" t="s">
        <v>122</v>
      </c>
      <c r="J6" s="13"/>
      <c r="K6" s="13"/>
      <c r="L6" s="13"/>
      <c r="M6" s="13"/>
      <c r="N6" s="13"/>
      <c r="O6" s="12"/>
      <c r="P6" s="13" t="s">
        <v>122</v>
      </c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>
        <v>4</v>
      </c>
      <c r="B7" s="37">
        <v>202</v>
      </c>
      <c r="C7" s="38" t="s">
        <v>122</v>
      </c>
      <c r="D7" s="14"/>
      <c r="E7" s="81">
        <v>0.53263888888888888</v>
      </c>
      <c r="F7" s="81">
        <v>0.53680555555555554</v>
      </c>
      <c r="G7" s="81">
        <f t="shared" si="1"/>
        <v>4.1666666666666519E-3</v>
      </c>
      <c r="H7" s="37">
        <v>16</v>
      </c>
      <c r="I7" s="12" t="s">
        <v>122</v>
      </c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 t="s">
        <v>122</v>
      </c>
      <c r="AA7" s="22"/>
      <c r="AB7" s="14"/>
      <c r="AC7" s="144"/>
    </row>
    <row r="8" spans="1:29" ht="15.75" x14ac:dyDescent="0.25">
      <c r="A8" s="37">
        <v>4</v>
      </c>
      <c r="B8" s="37">
        <v>203</v>
      </c>
      <c r="C8" s="38" t="s">
        <v>122</v>
      </c>
      <c r="D8" s="14"/>
      <c r="E8" s="81">
        <v>0.58680555555555558</v>
      </c>
      <c r="F8" s="81">
        <v>0.59097222222222223</v>
      </c>
      <c r="G8" s="81">
        <f t="shared" si="1"/>
        <v>4.1666666666666519E-3</v>
      </c>
      <c r="H8" s="37">
        <v>39</v>
      </c>
      <c r="I8" s="12" t="s">
        <v>122</v>
      </c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229</v>
      </c>
    </row>
    <row r="9" spans="1:29" ht="15.75" x14ac:dyDescent="0.25">
      <c r="A9" s="37">
        <v>8</v>
      </c>
      <c r="B9" s="37">
        <v>206</v>
      </c>
      <c r="C9" s="38" t="s">
        <v>122</v>
      </c>
      <c r="D9" s="14"/>
      <c r="E9" s="81">
        <v>0.49375000000000002</v>
      </c>
      <c r="F9" s="81">
        <v>0.49791666666666667</v>
      </c>
      <c r="G9" s="81">
        <f t="shared" si="1"/>
        <v>4.1666666666666519E-3</v>
      </c>
      <c r="H9" s="37">
        <v>15</v>
      </c>
      <c r="I9" s="12" t="s">
        <v>122</v>
      </c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 t="s">
        <v>122</v>
      </c>
      <c r="AC9" s="144" t="s">
        <v>230</v>
      </c>
    </row>
    <row r="10" spans="1:29" ht="15.75" x14ac:dyDescent="0.25">
      <c r="A10" s="37">
        <v>8</v>
      </c>
      <c r="B10" s="37">
        <v>207</v>
      </c>
      <c r="C10" s="38" t="s">
        <v>122</v>
      </c>
      <c r="D10" s="14"/>
      <c r="E10" s="81">
        <v>0.85763888888888884</v>
      </c>
      <c r="F10" s="81">
        <v>0.8618055555555556</v>
      </c>
      <c r="G10" s="81">
        <f t="shared" si="1"/>
        <v>4.1666666666667629E-3</v>
      </c>
      <c r="H10" s="37">
        <v>43</v>
      </c>
      <c r="I10" s="12" t="s">
        <v>122</v>
      </c>
      <c r="J10" s="13"/>
      <c r="K10" s="13"/>
      <c r="L10" s="13"/>
      <c r="M10" s="13"/>
      <c r="N10" s="13"/>
      <c r="O10" s="12"/>
      <c r="P10" s="13"/>
      <c r="Q10" s="13"/>
      <c r="R10" s="13" t="s">
        <v>122</v>
      </c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>
        <v>9</v>
      </c>
      <c r="B11" s="37">
        <v>208</v>
      </c>
      <c r="C11" s="38" t="s">
        <v>122</v>
      </c>
      <c r="D11" s="14"/>
      <c r="E11" s="81">
        <v>0.80347222222222225</v>
      </c>
      <c r="F11" s="81">
        <v>0.80555555555555558</v>
      </c>
      <c r="G11" s="81">
        <f t="shared" si="1"/>
        <v>2.0833333333333259E-3</v>
      </c>
      <c r="H11" s="37">
        <v>19</v>
      </c>
      <c r="I11" s="12" t="s">
        <v>122</v>
      </c>
      <c r="J11" s="13"/>
      <c r="K11" s="13"/>
      <c r="L11" s="13"/>
      <c r="M11" s="13"/>
      <c r="N11" s="13"/>
      <c r="O11" s="12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>
        <v>11</v>
      </c>
      <c r="B12" s="37">
        <v>211</v>
      </c>
      <c r="C12" s="38" t="s">
        <v>122</v>
      </c>
      <c r="D12" s="14"/>
      <c r="E12" s="81">
        <v>0.73055555555555551</v>
      </c>
      <c r="F12" s="81">
        <v>0.73333333333333328</v>
      </c>
      <c r="G12" s="81">
        <f t="shared" si="1"/>
        <v>2.7777777777777679E-3</v>
      </c>
      <c r="H12" s="37">
        <v>10</v>
      </c>
      <c r="I12" s="12" t="s">
        <v>122</v>
      </c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 t="s">
        <v>122</v>
      </c>
      <c r="AC12" s="144" t="s">
        <v>222</v>
      </c>
    </row>
    <row r="13" spans="1:29" ht="15.75" x14ac:dyDescent="0.25">
      <c r="A13" s="37">
        <v>11</v>
      </c>
      <c r="B13" s="37">
        <v>212</v>
      </c>
      <c r="C13" s="38" t="s">
        <v>122</v>
      </c>
      <c r="D13" s="14"/>
      <c r="E13" s="81">
        <v>0.97499999999999998</v>
      </c>
      <c r="F13" s="81">
        <v>0.97916666666666663</v>
      </c>
      <c r="G13" s="81">
        <f t="shared" si="1"/>
        <v>4.1666666666666519E-3</v>
      </c>
      <c r="H13" s="37">
        <v>39</v>
      </c>
      <c r="I13" s="12"/>
      <c r="J13" s="13" t="s">
        <v>122</v>
      </c>
      <c r="K13" s="13"/>
      <c r="L13" s="13"/>
      <c r="M13" s="13"/>
      <c r="N13" s="13"/>
      <c r="O13" s="12"/>
      <c r="P13" s="13"/>
      <c r="Q13" s="13"/>
      <c r="R13" s="13"/>
      <c r="S13" s="13" t="s">
        <v>122</v>
      </c>
      <c r="T13" s="13"/>
      <c r="U13" s="13"/>
      <c r="V13" s="13"/>
      <c r="W13" s="13"/>
      <c r="X13" s="13"/>
      <c r="Y13" s="13"/>
      <c r="Z13" s="22"/>
      <c r="AA13" s="22"/>
      <c r="AB13" s="14"/>
      <c r="AC13" s="144" t="s">
        <v>231</v>
      </c>
    </row>
    <row r="14" spans="1:29" ht="15.75" x14ac:dyDescent="0.25">
      <c r="A14" s="37">
        <v>12</v>
      </c>
      <c r="B14" s="37">
        <v>213</v>
      </c>
      <c r="C14" s="38" t="s">
        <v>122</v>
      </c>
      <c r="D14" s="14"/>
      <c r="E14" s="81">
        <v>0.42708333333333331</v>
      </c>
      <c r="F14" s="81">
        <v>0.43055555555555558</v>
      </c>
      <c r="G14" s="81">
        <f t="shared" si="1"/>
        <v>3.4722222222222654E-3</v>
      </c>
      <c r="H14" s="37">
        <v>22</v>
      </c>
      <c r="I14" s="12"/>
      <c r="J14" s="13" t="s">
        <v>122</v>
      </c>
      <c r="K14" s="13"/>
      <c r="L14" s="13"/>
      <c r="M14" s="13"/>
      <c r="N14" s="13"/>
      <c r="O14" s="12"/>
      <c r="P14" s="13"/>
      <c r="Q14" s="13"/>
      <c r="R14" s="13"/>
      <c r="S14" s="13" t="s">
        <v>122</v>
      </c>
      <c r="T14" s="13"/>
      <c r="U14" s="13"/>
      <c r="V14" s="13"/>
      <c r="W14" s="13"/>
      <c r="X14" s="13"/>
      <c r="Y14" s="13"/>
      <c r="Z14" s="22"/>
      <c r="AA14" s="22"/>
      <c r="AB14" s="14"/>
      <c r="AC14" s="144" t="s">
        <v>231</v>
      </c>
    </row>
    <row r="15" spans="1:29" ht="15.75" x14ac:dyDescent="0.25">
      <c r="A15" s="37">
        <v>12</v>
      </c>
      <c r="B15" s="37">
        <v>214</v>
      </c>
      <c r="C15" s="38" t="s">
        <v>122</v>
      </c>
      <c r="D15" s="14"/>
      <c r="E15" s="81">
        <v>0.65208333333333335</v>
      </c>
      <c r="F15" s="81">
        <v>0.65833333333333333</v>
      </c>
      <c r="G15" s="81">
        <f t="shared" si="1"/>
        <v>6.2499999999999778E-3</v>
      </c>
      <c r="H15" s="37">
        <v>47</v>
      </c>
      <c r="I15" s="12"/>
      <c r="J15" s="13"/>
      <c r="K15" s="13"/>
      <c r="L15" s="13" t="s">
        <v>122</v>
      </c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 t="s">
        <v>122</v>
      </c>
      <c r="AC15" s="144" t="s">
        <v>232</v>
      </c>
    </row>
    <row r="16" spans="1:29" ht="15.75" x14ac:dyDescent="0.25">
      <c r="A16" s="37">
        <v>13</v>
      </c>
      <c r="B16" s="37">
        <v>215</v>
      </c>
      <c r="C16" s="38" t="s">
        <v>122</v>
      </c>
      <c r="D16" s="14"/>
      <c r="E16" s="81">
        <v>0.64236111111111116</v>
      </c>
      <c r="F16" s="81">
        <v>0.64652777777777781</v>
      </c>
      <c r="G16" s="81">
        <f t="shared" si="1"/>
        <v>4.1666666666666519E-3</v>
      </c>
      <c r="H16" s="37">
        <v>33</v>
      </c>
      <c r="I16" s="12" t="s">
        <v>122</v>
      </c>
      <c r="J16" s="13"/>
      <c r="K16" s="13"/>
      <c r="L16" s="13"/>
      <c r="M16" s="13"/>
      <c r="N16" s="13"/>
      <c r="O16" s="12" t="s">
        <v>122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>
        <v>13</v>
      </c>
      <c r="B17" s="37">
        <v>216</v>
      </c>
      <c r="C17" s="38" t="s">
        <v>122</v>
      </c>
      <c r="D17" s="14"/>
      <c r="E17" s="81">
        <v>0.94097222222222221</v>
      </c>
      <c r="F17" s="81">
        <v>0.94861111111111107</v>
      </c>
      <c r="G17" s="81">
        <f t="shared" si="1"/>
        <v>7.6388888888888618E-3</v>
      </c>
      <c r="H17" s="37">
        <v>47</v>
      </c>
      <c r="I17" s="12"/>
      <c r="J17" s="13"/>
      <c r="K17" s="13"/>
      <c r="L17" s="13" t="s">
        <v>122</v>
      </c>
      <c r="M17" s="13"/>
      <c r="N17" s="13"/>
      <c r="O17" s="12" t="s">
        <v>122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>
        <v>14</v>
      </c>
      <c r="B18" s="37">
        <v>217</v>
      </c>
      <c r="C18" s="38" t="s">
        <v>122</v>
      </c>
      <c r="D18" s="14"/>
      <c r="E18" s="81">
        <v>0.49305555555555558</v>
      </c>
      <c r="F18" s="81">
        <v>0.50763888888888886</v>
      </c>
      <c r="G18" s="81">
        <f t="shared" si="1"/>
        <v>1.4583333333333282E-2</v>
      </c>
      <c r="H18" s="37">
        <v>34</v>
      </c>
      <c r="I18" s="12" t="s">
        <v>122</v>
      </c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 t="s">
        <v>122</v>
      </c>
      <c r="AC18" s="144" t="s">
        <v>233</v>
      </c>
    </row>
    <row r="19" spans="1:29" ht="15.75" x14ac:dyDescent="0.25">
      <c r="A19" s="37">
        <v>14</v>
      </c>
      <c r="B19" s="37">
        <v>218</v>
      </c>
      <c r="C19" s="38" t="s">
        <v>122</v>
      </c>
      <c r="D19" s="14"/>
      <c r="E19" s="81">
        <v>0.5229166666666667</v>
      </c>
      <c r="F19" s="81">
        <v>0.52847222222222223</v>
      </c>
      <c r="G19" s="81">
        <f t="shared" si="1"/>
        <v>5.5555555555555358E-3</v>
      </c>
      <c r="H19" s="37">
        <v>40</v>
      </c>
      <c r="I19" s="12"/>
      <c r="J19" s="13"/>
      <c r="K19" s="13"/>
      <c r="L19" s="13" t="s">
        <v>122</v>
      </c>
      <c r="M19" s="13"/>
      <c r="N19" s="13"/>
      <c r="O19" s="12" t="s">
        <v>122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>
        <v>14</v>
      </c>
      <c r="B20" s="37">
        <v>219</v>
      </c>
      <c r="C20" s="38" t="s">
        <v>122</v>
      </c>
      <c r="D20" s="14"/>
      <c r="E20" s="81">
        <v>0.82152777777777775</v>
      </c>
      <c r="F20" s="81">
        <v>0.82430555555555551</v>
      </c>
      <c r="G20" s="81">
        <f t="shared" si="1"/>
        <v>2.7777777777777679E-3</v>
      </c>
      <c r="H20" s="37">
        <v>16</v>
      </c>
      <c r="I20" s="12" t="s">
        <v>122</v>
      </c>
      <c r="J20" s="13"/>
      <c r="K20" s="13"/>
      <c r="L20" s="13"/>
      <c r="M20" s="13"/>
      <c r="N20" s="13"/>
      <c r="O20" s="12"/>
      <c r="P20" s="13"/>
      <c r="Q20" s="13"/>
      <c r="R20" s="13"/>
      <c r="S20" s="13" t="s">
        <v>122</v>
      </c>
      <c r="T20" s="13"/>
      <c r="U20" s="13"/>
      <c r="V20" s="13"/>
      <c r="W20" s="13"/>
      <c r="X20" s="13"/>
      <c r="Y20" s="13"/>
      <c r="Z20" s="22"/>
      <c r="AA20" s="22"/>
      <c r="AB20" s="14"/>
      <c r="AC20" s="144" t="s">
        <v>234</v>
      </c>
    </row>
    <row r="21" spans="1:29" ht="15.75" x14ac:dyDescent="0.25">
      <c r="A21" s="37">
        <v>15</v>
      </c>
      <c r="B21" s="37">
        <v>220</v>
      </c>
      <c r="C21" s="38" t="s">
        <v>122</v>
      </c>
      <c r="D21" s="14"/>
      <c r="E21" s="81">
        <v>0.40277777777777779</v>
      </c>
      <c r="F21" s="81">
        <v>0.40555555555555556</v>
      </c>
      <c r="G21" s="81">
        <f t="shared" si="1"/>
        <v>2.7777777777777679E-3</v>
      </c>
      <c r="H21" s="37">
        <v>61</v>
      </c>
      <c r="I21" s="12" t="s">
        <v>122</v>
      </c>
      <c r="J21" s="13"/>
      <c r="K21" s="13"/>
      <c r="L21" s="13"/>
      <c r="M21" s="13"/>
      <c r="N21" s="13"/>
      <c r="O21" s="12"/>
      <c r="P21" s="13"/>
      <c r="Q21" s="13"/>
      <c r="R21" s="13"/>
      <c r="S21" s="13" t="s">
        <v>122</v>
      </c>
      <c r="T21" s="13"/>
      <c r="U21" s="13"/>
      <c r="V21" s="13"/>
      <c r="W21" s="13" t="s">
        <v>122</v>
      </c>
      <c r="X21" s="13"/>
      <c r="Y21" s="13"/>
      <c r="Z21" s="22"/>
      <c r="AA21" s="22"/>
      <c r="AB21" s="14"/>
      <c r="AC21" s="144" t="s">
        <v>235</v>
      </c>
    </row>
    <row r="22" spans="1:29" ht="15.75" x14ac:dyDescent="0.25">
      <c r="A22" s="37">
        <v>15</v>
      </c>
      <c r="B22" s="37">
        <v>221</v>
      </c>
      <c r="C22" s="38" t="s">
        <v>122</v>
      </c>
      <c r="D22" s="14"/>
      <c r="E22" s="81">
        <v>0.44513888888888886</v>
      </c>
      <c r="F22" s="81">
        <v>0.45069444444444445</v>
      </c>
      <c r="G22" s="81">
        <f t="shared" si="1"/>
        <v>5.5555555555555913E-3</v>
      </c>
      <c r="H22" s="37">
        <v>34</v>
      </c>
      <c r="I22" s="12"/>
      <c r="J22" s="13"/>
      <c r="K22" s="13"/>
      <c r="L22" s="13"/>
      <c r="M22" s="13" t="s">
        <v>122</v>
      </c>
      <c r="N22" s="13"/>
      <c r="O22" s="12"/>
      <c r="P22" s="13"/>
      <c r="Q22" s="13" t="s">
        <v>122</v>
      </c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 t="s">
        <v>236</v>
      </c>
    </row>
    <row r="23" spans="1:29" ht="15.75" x14ac:dyDescent="0.25">
      <c r="A23" s="37">
        <v>15</v>
      </c>
      <c r="B23" s="37">
        <v>222</v>
      </c>
      <c r="C23" s="38" t="s">
        <v>122</v>
      </c>
      <c r="D23" s="14"/>
      <c r="E23" s="81">
        <v>0.57430555555555551</v>
      </c>
      <c r="F23" s="81">
        <v>0.58194444444444449</v>
      </c>
      <c r="G23" s="81">
        <f t="shared" si="1"/>
        <v>7.6388888888889728E-3</v>
      </c>
      <c r="H23" s="37">
        <v>26</v>
      </c>
      <c r="I23" s="12"/>
      <c r="J23" s="13"/>
      <c r="K23" s="13" t="s">
        <v>122</v>
      </c>
      <c r="L23" s="13"/>
      <c r="M23" s="13"/>
      <c r="N23" s="13"/>
      <c r="O23" s="12"/>
      <c r="P23" s="13"/>
      <c r="Q23" s="13" t="s">
        <v>122</v>
      </c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 t="s">
        <v>214</v>
      </c>
    </row>
    <row r="24" spans="1:29" ht="15.75" x14ac:dyDescent="0.25">
      <c r="A24" s="37">
        <v>15</v>
      </c>
      <c r="B24" s="37">
        <v>223</v>
      </c>
      <c r="C24" s="38" t="s">
        <v>122</v>
      </c>
      <c r="D24" s="14"/>
      <c r="E24" s="81">
        <v>0.83958333333333335</v>
      </c>
      <c r="F24" s="81">
        <v>0.84444444444444444</v>
      </c>
      <c r="G24" s="81">
        <f t="shared" si="1"/>
        <v>4.8611111111110938E-3</v>
      </c>
      <c r="H24" s="37">
        <v>16</v>
      </c>
      <c r="I24" s="12"/>
      <c r="J24" s="13"/>
      <c r="K24" s="13"/>
      <c r="L24" s="13" t="s">
        <v>122</v>
      </c>
      <c r="M24" s="13"/>
      <c r="N24" s="13"/>
      <c r="O24" s="12" t="s">
        <v>122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>
        <v>16</v>
      </c>
      <c r="B25" s="37">
        <v>224</v>
      </c>
      <c r="C25" s="38" t="s">
        <v>122</v>
      </c>
      <c r="D25" s="14"/>
      <c r="E25" s="81">
        <v>0.40138888888888891</v>
      </c>
      <c r="F25" s="81">
        <v>0.41458333333333336</v>
      </c>
      <c r="G25" s="81">
        <f t="shared" si="1"/>
        <v>1.3194444444444453E-2</v>
      </c>
      <c r="H25" s="37">
        <v>39</v>
      </c>
      <c r="I25" s="12"/>
      <c r="J25" s="13"/>
      <c r="K25" s="13" t="s">
        <v>122</v>
      </c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 t="s">
        <v>122</v>
      </c>
      <c r="AC25" s="144" t="s">
        <v>237</v>
      </c>
    </row>
    <row r="26" spans="1:29" ht="15.75" x14ac:dyDescent="0.25">
      <c r="A26" s="37">
        <v>16</v>
      </c>
      <c r="B26" s="37">
        <v>225</v>
      </c>
      <c r="C26" s="38" t="s">
        <v>122</v>
      </c>
      <c r="D26" s="14"/>
      <c r="E26" s="81">
        <v>0.52013888888888893</v>
      </c>
      <c r="F26" s="81">
        <v>0.52777777777777779</v>
      </c>
      <c r="G26" s="81">
        <f t="shared" si="1"/>
        <v>7.6388888888888618E-3</v>
      </c>
      <c r="H26" s="37">
        <v>25</v>
      </c>
      <c r="I26" s="12"/>
      <c r="J26" s="13" t="s">
        <v>122</v>
      </c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 t="s">
        <v>122</v>
      </c>
      <c r="AB26" s="14"/>
      <c r="AC26" s="144" t="s">
        <v>238</v>
      </c>
    </row>
    <row r="27" spans="1:29" ht="15.75" x14ac:dyDescent="0.25">
      <c r="A27" s="37">
        <v>18</v>
      </c>
      <c r="B27" s="37">
        <v>226</v>
      </c>
      <c r="C27" s="38" t="s">
        <v>122</v>
      </c>
      <c r="D27" s="14"/>
      <c r="E27" s="81">
        <v>0.36875000000000002</v>
      </c>
      <c r="F27" s="81">
        <v>0.37291666666666667</v>
      </c>
      <c r="G27" s="81">
        <f t="shared" si="1"/>
        <v>4.1666666666666519E-3</v>
      </c>
      <c r="H27" s="37">
        <v>17</v>
      </c>
      <c r="I27" s="12"/>
      <c r="J27" s="13"/>
      <c r="K27" s="13"/>
      <c r="L27" s="13" t="s">
        <v>122</v>
      </c>
      <c r="M27" s="13"/>
      <c r="N27" s="13"/>
      <c r="O27" s="12"/>
      <c r="P27" s="13"/>
      <c r="Q27" s="13" t="s">
        <v>122</v>
      </c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 t="s">
        <v>239</v>
      </c>
    </row>
    <row r="28" spans="1:29" ht="15.75" x14ac:dyDescent="0.25">
      <c r="A28" s="37">
        <v>19</v>
      </c>
      <c r="B28" s="37">
        <v>227</v>
      </c>
      <c r="C28" s="38" t="s">
        <v>122</v>
      </c>
      <c r="D28" s="14"/>
      <c r="E28" s="81">
        <v>0.93472222222222223</v>
      </c>
      <c r="F28" s="81">
        <v>0.94097222222222221</v>
      </c>
      <c r="G28" s="81">
        <f t="shared" si="1"/>
        <v>6.2499999999999778E-3</v>
      </c>
      <c r="H28" s="37">
        <v>14</v>
      </c>
      <c r="I28" s="12"/>
      <c r="J28" s="13"/>
      <c r="K28" s="13"/>
      <c r="L28" s="13" t="s">
        <v>122</v>
      </c>
      <c r="M28" s="13"/>
      <c r="N28" s="13"/>
      <c r="O28" s="12" t="s">
        <v>122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>
        <v>20</v>
      </c>
      <c r="B29" s="37">
        <v>228</v>
      </c>
      <c r="C29" s="38" t="s">
        <v>122</v>
      </c>
      <c r="D29" s="14"/>
      <c r="E29" s="81">
        <v>0.24305555555555555</v>
      </c>
      <c r="F29" s="81">
        <v>0.25138888888888888</v>
      </c>
      <c r="G29" s="81">
        <f t="shared" si="1"/>
        <v>8.3333333333333315E-3</v>
      </c>
      <c r="H29" s="37">
        <v>54</v>
      </c>
      <c r="I29" s="12"/>
      <c r="J29" s="13"/>
      <c r="K29" s="13"/>
      <c r="L29" s="13" t="s">
        <v>122</v>
      </c>
      <c r="M29" s="13"/>
      <c r="N29" s="13"/>
      <c r="O29" s="12" t="s">
        <v>122</v>
      </c>
      <c r="P29" s="13"/>
      <c r="Q29" s="13" t="s">
        <v>122</v>
      </c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 t="s">
        <v>240</v>
      </c>
    </row>
    <row r="30" spans="1:29" ht="15.75" x14ac:dyDescent="0.25">
      <c r="A30" s="37">
        <v>21</v>
      </c>
      <c r="B30" s="37">
        <v>229</v>
      </c>
      <c r="C30" s="38" t="s">
        <v>122</v>
      </c>
      <c r="D30" s="14"/>
      <c r="E30" s="81">
        <v>0.3888888888888889</v>
      </c>
      <c r="F30" s="81">
        <v>0.39166666666666666</v>
      </c>
      <c r="G30" s="81">
        <f t="shared" si="1"/>
        <v>2.7777777777777679E-3</v>
      </c>
      <c r="H30" s="37">
        <v>18</v>
      </c>
      <c r="I30" s="12" t="s">
        <v>122</v>
      </c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 t="s">
        <v>122</v>
      </c>
      <c r="AC30" s="144" t="s">
        <v>241</v>
      </c>
    </row>
    <row r="31" spans="1:29" ht="15.75" x14ac:dyDescent="0.25">
      <c r="A31" s="37">
        <v>21</v>
      </c>
      <c r="B31" s="37">
        <v>230</v>
      </c>
      <c r="C31" s="38" t="s">
        <v>122</v>
      </c>
      <c r="D31" s="14"/>
      <c r="E31" s="81">
        <v>0.6020833333333333</v>
      </c>
      <c r="F31" s="81">
        <v>0.60624999999999996</v>
      </c>
      <c r="G31" s="81">
        <f t="shared" si="1"/>
        <v>4.1666666666666519E-3</v>
      </c>
      <c r="H31" s="37">
        <v>13</v>
      </c>
      <c r="I31" s="12" t="s">
        <v>122</v>
      </c>
      <c r="J31" s="13"/>
      <c r="K31" s="13"/>
      <c r="L31" s="13"/>
      <c r="M31" s="13"/>
      <c r="N31" s="13"/>
      <c r="O31" s="12" t="s">
        <v>122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 t="s">
        <v>122</v>
      </c>
      <c r="AB31" s="14"/>
      <c r="AC31" s="144" t="s">
        <v>242</v>
      </c>
    </row>
    <row r="32" spans="1:29" ht="15.75" x14ac:dyDescent="0.25">
      <c r="A32" s="37">
        <v>22</v>
      </c>
      <c r="B32" s="37">
        <v>231</v>
      </c>
      <c r="C32" s="38" t="s">
        <v>122</v>
      </c>
      <c r="D32" s="14"/>
      <c r="E32" s="81">
        <v>0.44027777777777777</v>
      </c>
      <c r="F32" s="81">
        <v>0.44374999999999998</v>
      </c>
      <c r="G32" s="81">
        <f t="shared" si="1"/>
        <v>3.4722222222222099E-3</v>
      </c>
      <c r="H32" s="37">
        <v>30</v>
      </c>
      <c r="I32" s="12" t="s">
        <v>122</v>
      </c>
      <c r="J32" s="13"/>
      <c r="K32" s="13"/>
      <c r="L32" s="13"/>
      <c r="M32" s="13"/>
      <c r="N32" s="13"/>
      <c r="O32" s="12"/>
      <c r="P32" s="13"/>
      <c r="Q32" s="13"/>
      <c r="R32" s="13" t="s">
        <v>122</v>
      </c>
      <c r="S32" s="13" t="s">
        <v>122</v>
      </c>
      <c r="T32" s="13"/>
      <c r="U32" s="13"/>
      <c r="V32" s="13"/>
      <c r="W32" s="13"/>
      <c r="X32" s="13"/>
      <c r="Y32" s="13"/>
      <c r="Z32" s="22"/>
      <c r="AA32" s="22"/>
      <c r="AB32" s="14"/>
      <c r="AC32" s="144" t="s">
        <v>243</v>
      </c>
    </row>
    <row r="33" spans="1:29" ht="15.75" x14ac:dyDescent="0.25">
      <c r="A33" s="37">
        <v>22</v>
      </c>
      <c r="B33" s="37">
        <v>232</v>
      </c>
      <c r="C33" s="38" t="s">
        <v>122</v>
      </c>
      <c r="D33" s="14"/>
      <c r="E33" s="81">
        <v>0.70625000000000004</v>
      </c>
      <c r="F33" s="81">
        <v>0.71250000000000002</v>
      </c>
      <c r="G33" s="81">
        <f t="shared" si="1"/>
        <v>6.2499999999999778E-3</v>
      </c>
      <c r="H33" s="37">
        <v>22</v>
      </c>
      <c r="I33" s="12"/>
      <c r="J33" s="13"/>
      <c r="K33" s="13"/>
      <c r="L33" s="13"/>
      <c r="M33" s="13" t="s">
        <v>122</v>
      </c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 t="s">
        <v>122</v>
      </c>
      <c r="AC33" s="144" t="s">
        <v>244</v>
      </c>
    </row>
    <row r="34" spans="1:29" ht="15.75" x14ac:dyDescent="0.25">
      <c r="A34" s="37">
        <v>22</v>
      </c>
      <c r="B34" s="37">
        <v>234</v>
      </c>
      <c r="C34" s="38" t="s">
        <v>122</v>
      </c>
      <c r="D34" s="14"/>
      <c r="E34" s="81">
        <v>0.81458333333333333</v>
      </c>
      <c r="F34" s="81">
        <v>0.83263888888888893</v>
      </c>
      <c r="G34" s="81">
        <f t="shared" si="1"/>
        <v>1.8055555555555602E-2</v>
      </c>
      <c r="H34" s="37">
        <v>64</v>
      </c>
      <c r="I34" s="12"/>
      <c r="J34" s="13"/>
      <c r="K34" s="13" t="s">
        <v>122</v>
      </c>
      <c r="L34" s="13"/>
      <c r="M34" s="13"/>
      <c r="N34" s="13"/>
      <c r="O34" s="12"/>
      <c r="P34" s="13"/>
      <c r="Q34" s="13"/>
      <c r="R34" s="13"/>
      <c r="S34" s="13"/>
      <c r="T34" s="13" t="s">
        <v>122</v>
      </c>
      <c r="U34" s="13"/>
      <c r="V34" s="13"/>
      <c r="W34" s="13"/>
      <c r="X34" s="13"/>
      <c r="Y34" s="13"/>
      <c r="Z34" s="22"/>
      <c r="AA34" s="22" t="s">
        <v>122</v>
      </c>
      <c r="AB34" s="14"/>
      <c r="AC34" s="144" t="s">
        <v>246</v>
      </c>
    </row>
    <row r="35" spans="1:29" ht="15.75" x14ac:dyDescent="0.25">
      <c r="A35" s="37">
        <v>24</v>
      </c>
      <c r="B35" s="37">
        <v>235</v>
      </c>
      <c r="C35" s="38" t="s">
        <v>122</v>
      </c>
      <c r="D35" s="14"/>
      <c r="E35" s="81">
        <v>0.8354166666666667</v>
      </c>
      <c r="F35" s="81">
        <v>0.83958333333333335</v>
      </c>
      <c r="G35" s="81">
        <f t="shared" si="1"/>
        <v>4.1666666666666519E-3</v>
      </c>
      <c r="H35" s="37">
        <v>30</v>
      </c>
      <c r="I35" s="12" t="s">
        <v>122</v>
      </c>
      <c r="J35" s="13"/>
      <c r="K35" s="13"/>
      <c r="L35" s="13"/>
      <c r="M35" s="13"/>
      <c r="N35" s="13"/>
      <c r="O35" s="12"/>
      <c r="P35" s="13"/>
      <c r="Q35" s="13"/>
      <c r="R35" s="13"/>
      <c r="S35" s="13" t="s">
        <v>122</v>
      </c>
      <c r="T35" s="13"/>
      <c r="U35" s="13"/>
      <c r="V35" s="13"/>
      <c r="W35" s="13"/>
      <c r="X35" s="13"/>
      <c r="Y35" s="13"/>
      <c r="Z35" s="22"/>
      <c r="AA35" s="22"/>
      <c r="AB35" s="14"/>
      <c r="AC35" s="144" t="s">
        <v>247</v>
      </c>
    </row>
    <row r="36" spans="1:29" ht="15.75" x14ac:dyDescent="0.25">
      <c r="A36" s="37">
        <v>25</v>
      </c>
      <c r="B36" s="37">
        <v>236</v>
      </c>
      <c r="C36" s="38" t="s">
        <v>122</v>
      </c>
      <c r="D36" s="14"/>
      <c r="E36" s="81">
        <v>0.64027777777777772</v>
      </c>
      <c r="F36" s="81">
        <v>0.64375000000000004</v>
      </c>
      <c r="G36" s="81">
        <f t="shared" si="1"/>
        <v>3.4722222222223209E-3</v>
      </c>
      <c r="H36" s="37">
        <v>35</v>
      </c>
      <c r="I36" s="12" t="s">
        <v>122</v>
      </c>
      <c r="J36" s="13"/>
      <c r="K36" s="13"/>
      <c r="L36" s="13"/>
      <c r="M36" s="13"/>
      <c r="N36" s="13"/>
      <c r="O36" s="12" t="s">
        <v>122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>
        <v>25</v>
      </c>
      <c r="B37" s="37">
        <v>237</v>
      </c>
      <c r="C37" s="38" t="s">
        <v>122</v>
      </c>
      <c r="D37" s="14"/>
      <c r="E37" s="81">
        <v>0.69374999999999998</v>
      </c>
      <c r="F37" s="81">
        <v>0.69791666666666663</v>
      </c>
      <c r="G37" s="81">
        <f t="shared" si="1"/>
        <v>4.1666666666666519E-3</v>
      </c>
      <c r="H37" s="37">
        <v>14</v>
      </c>
      <c r="I37" s="12" t="s">
        <v>122</v>
      </c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 t="s">
        <v>122</v>
      </c>
      <c r="AC37" s="144" t="s">
        <v>248</v>
      </c>
    </row>
    <row r="38" spans="1:29" ht="15.75" x14ac:dyDescent="0.25">
      <c r="A38" s="37">
        <v>25</v>
      </c>
      <c r="B38" s="37">
        <v>238</v>
      </c>
      <c r="C38" s="38" t="s">
        <v>122</v>
      </c>
      <c r="D38" s="14"/>
      <c r="E38" s="81">
        <v>0.79791666666666672</v>
      </c>
      <c r="F38" s="81">
        <v>0.80555555555555558</v>
      </c>
      <c r="G38" s="81">
        <f t="shared" si="1"/>
        <v>7.6388888888888618E-3</v>
      </c>
      <c r="H38" s="37">
        <v>22</v>
      </c>
      <c r="I38" s="12"/>
      <c r="J38" s="13"/>
      <c r="K38" s="13" t="s">
        <v>122</v>
      </c>
      <c r="L38" s="13"/>
      <c r="M38" s="13"/>
      <c r="N38" s="13"/>
      <c r="O38" s="12" t="s">
        <v>122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>
        <v>25</v>
      </c>
      <c r="B39" s="37">
        <v>239</v>
      </c>
      <c r="C39" s="38" t="s">
        <v>122</v>
      </c>
      <c r="D39" s="14"/>
      <c r="E39" s="81">
        <v>0.85138888888888886</v>
      </c>
      <c r="F39" s="81">
        <v>0.85972222222222228</v>
      </c>
      <c r="G39" s="81">
        <f t="shared" si="1"/>
        <v>8.3333333333334147E-3</v>
      </c>
      <c r="H39" s="37">
        <v>39</v>
      </c>
      <c r="I39" s="12"/>
      <c r="J39" s="13"/>
      <c r="K39" s="13" t="s">
        <v>122</v>
      </c>
      <c r="L39" s="13"/>
      <c r="M39" s="13"/>
      <c r="N39" s="13"/>
      <c r="O39" s="12" t="s">
        <v>122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>
        <v>25</v>
      </c>
      <c r="B40" s="37">
        <v>240</v>
      </c>
      <c r="C40" s="38" t="s">
        <v>122</v>
      </c>
      <c r="D40" s="14"/>
      <c r="E40" s="81">
        <v>0.94027777777777777</v>
      </c>
      <c r="F40" s="81">
        <v>0.9458333333333333</v>
      </c>
      <c r="G40" s="81">
        <f t="shared" si="1"/>
        <v>5.5555555555555358E-3</v>
      </c>
      <c r="H40" s="37">
        <v>34</v>
      </c>
      <c r="I40" s="12"/>
      <c r="J40" s="13"/>
      <c r="K40" s="13"/>
      <c r="L40" s="13" t="s">
        <v>122</v>
      </c>
      <c r="M40" s="13"/>
      <c r="N40" s="13"/>
      <c r="O40" s="12" t="s">
        <v>122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44"/>
    </row>
    <row r="41" spans="1:29" ht="15.75" x14ac:dyDescent="0.25">
      <c r="A41" s="37">
        <v>26</v>
      </c>
      <c r="B41" s="37">
        <v>241</v>
      </c>
      <c r="C41" s="38" t="s">
        <v>122</v>
      </c>
      <c r="D41" s="14"/>
      <c r="E41" s="81">
        <v>0.61250000000000004</v>
      </c>
      <c r="F41" s="81">
        <v>0.6166666666666667</v>
      </c>
      <c r="G41" s="81">
        <f t="shared" si="1"/>
        <v>4.1666666666666519E-3</v>
      </c>
      <c r="H41" s="37">
        <v>29</v>
      </c>
      <c r="I41" s="12"/>
      <c r="J41" s="13"/>
      <c r="K41" s="13"/>
      <c r="L41" s="13" t="s">
        <v>122</v>
      </c>
      <c r="M41" s="13"/>
      <c r="N41" s="13"/>
      <c r="O41" s="12" t="s">
        <v>122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>
        <v>26</v>
      </c>
      <c r="B42" s="37">
        <v>242</v>
      </c>
      <c r="C42" s="199"/>
      <c r="D42" s="200"/>
      <c r="E42" s="201"/>
      <c r="F42" s="201"/>
      <c r="G42" s="81">
        <f t="shared" si="1"/>
        <v>0</v>
      </c>
      <c r="H42" s="255" t="s">
        <v>210</v>
      </c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4"/>
      <c r="AC42" s="144" t="s">
        <v>249</v>
      </c>
    </row>
    <row r="43" spans="1:29" ht="15.75" x14ac:dyDescent="0.25">
      <c r="A43" s="37">
        <v>27</v>
      </c>
      <c r="B43" s="37">
        <v>243</v>
      </c>
      <c r="C43" s="38" t="s">
        <v>122</v>
      </c>
      <c r="D43" s="14"/>
      <c r="E43" s="81">
        <v>0.22847222222222222</v>
      </c>
      <c r="F43" s="81">
        <v>0.23541666666666666</v>
      </c>
      <c r="G43" s="81">
        <f t="shared" si="1"/>
        <v>6.9444444444444475E-3</v>
      </c>
      <c r="H43" s="37">
        <v>26</v>
      </c>
      <c r="I43" s="12" t="s">
        <v>122</v>
      </c>
      <c r="J43" s="13"/>
      <c r="K43" s="13"/>
      <c r="L43" s="13"/>
      <c r="M43" s="13"/>
      <c r="N43" s="13"/>
      <c r="O43" s="12" t="s">
        <v>122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>
        <v>27</v>
      </c>
      <c r="B44" s="37">
        <v>244</v>
      </c>
      <c r="C44" s="38" t="s">
        <v>122</v>
      </c>
      <c r="D44" s="14"/>
      <c r="E44" s="81">
        <v>0.45069444444444445</v>
      </c>
      <c r="F44" s="81">
        <v>0.45555555555555555</v>
      </c>
      <c r="G44" s="81">
        <f t="shared" si="1"/>
        <v>4.8611111111110938E-3</v>
      </c>
      <c r="H44" s="37">
        <v>37</v>
      </c>
      <c r="I44" s="12" t="s">
        <v>122</v>
      </c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>
        <v>28</v>
      </c>
      <c r="B45" s="37">
        <v>249</v>
      </c>
      <c r="C45" s="38" t="s">
        <v>122</v>
      </c>
      <c r="D45" s="14"/>
      <c r="E45" s="81">
        <v>0.31666666666666665</v>
      </c>
      <c r="F45" s="81">
        <v>0.32083333333333336</v>
      </c>
      <c r="G45" s="81">
        <f t="shared" si="1"/>
        <v>4.1666666666667074E-3</v>
      </c>
      <c r="H45" s="37">
        <v>25</v>
      </c>
      <c r="I45" s="12"/>
      <c r="J45" s="13" t="s">
        <v>122</v>
      </c>
      <c r="K45" s="13"/>
      <c r="L45" s="13"/>
      <c r="M45" s="13"/>
      <c r="N45" s="13"/>
      <c r="O45" s="12"/>
      <c r="P45" s="13"/>
      <c r="Q45" s="13"/>
      <c r="R45" s="13"/>
      <c r="S45" s="13" t="s">
        <v>122</v>
      </c>
      <c r="T45" s="13"/>
      <c r="U45" s="13"/>
      <c r="V45" s="13"/>
      <c r="W45" s="13"/>
      <c r="X45" s="13"/>
      <c r="Y45" s="13"/>
      <c r="Z45" s="22"/>
      <c r="AA45" s="22"/>
      <c r="AB45" s="14"/>
      <c r="AC45" s="144" t="s">
        <v>252</v>
      </c>
    </row>
    <row r="46" spans="1:29" ht="15.75" x14ac:dyDescent="0.25">
      <c r="A46" s="37">
        <v>28</v>
      </c>
      <c r="B46" s="37">
        <v>250</v>
      </c>
      <c r="C46" s="38" t="s">
        <v>122</v>
      </c>
      <c r="D46" s="14"/>
      <c r="E46" s="81">
        <v>0.33194444444444443</v>
      </c>
      <c r="F46" s="81">
        <v>0.3347222222222222</v>
      </c>
      <c r="G46" s="81">
        <f t="shared" si="1"/>
        <v>2.7777777777777679E-3</v>
      </c>
      <c r="H46" s="37">
        <v>29</v>
      </c>
      <c r="I46" s="12" t="s">
        <v>122</v>
      </c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37">
        <v>28</v>
      </c>
      <c r="B47" s="37">
        <v>252</v>
      </c>
      <c r="C47" s="38" t="s">
        <v>122</v>
      </c>
      <c r="D47" s="14"/>
      <c r="E47" s="81">
        <v>0.94374999999999998</v>
      </c>
      <c r="F47" s="81">
        <v>0.94930555555555551</v>
      </c>
      <c r="G47" s="81">
        <f t="shared" si="1"/>
        <v>5.5555555555555358E-3</v>
      </c>
      <c r="H47" s="37">
        <v>94</v>
      </c>
      <c r="I47" s="12"/>
      <c r="J47" s="13"/>
      <c r="K47" s="13"/>
      <c r="L47" s="13" t="s">
        <v>122</v>
      </c>
      <c r="M47" s="13"/>
      <c r="N47" s="13"/>
      <c r="O47" s="12"/>
      <c r="P47" s="13"/>
      <c r="Q47" s="13"/>
      <c r="R47" s="13" t="s">
        <v>122</v>
      </c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>
        <v>29</v>
      </c>
      <c r="B48" s="37">
        <v>253</v>
      </c>
      <c r="C48" s="38" t="s">
        <v>122</v>
      </c>
      <c r="D48" s="14"/>
      <c r="E48" s="81">
        <v>0.38333333333333336</v>
      </c>
      <c r="F48" s="81">
        <v>0.38472222222222224</v>
      </c>
      <c r="G48" s="81">
        <f t="shared" si="1"/>
        <v>1.388888888888884E-3</v>
      </c>
      <c r="H48" s="37">
        <v>19</v>
      </c>
      <c r="I48" s="12" t="s">
        <v>122</v>
      </c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 t="s">
        <v>122</v>
      </c>
      <c r="AC48" s="144" t="s">
        <v>253</v>
      </c>
    </row>
    <row r="49" spans="1:29" ht="15.75" x14ac:dyDescent="0.25">
      <c r="A49" s="37">
        <v>29</v>
      </c>
      <c r="B49" s="37">
        <v>254</v>
      </c>
      <c r="C49" s="38" t="s">
        <v>122</v>
      </c>
      <c r="D49" s="14"/>
      <c r="E49" s="81">
        <v>0.46527777777777779</v>
      </c>
      <c r="F49" s="81">
        <v>0.48749999999999999</v>
      </c>
      <c r="G49" s="81">
        <f t="shared" si="1"/>
        <v>2.2222222222222199E-2</v>
      </c>
      <c r="H49" s="37">
        <v>31</v>
      </c>
      <c r="I49" s="12" t="s">
        <v>122</v>
      </c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 t="s">
        <v>122</v>
      </c>
      <c r="U49" s="13"/>
      <c r="V49" s="13"/>
      <c r="W49" s="13"/>
      <c r="X49" s="13"/>
      <c r="Y49" s="13"/>
      <c r="Z49" s="22"/>
      <c r="AA49" s="22"/>
      <c r="AB49" s="14"/>
      <c r="AC49" s="144"/>
    </row>
    <row r="50" spans="1:29" ht="15.75" x14ac:dyDescent="0.25">
      <c r="A50" s="37">
        <v>30</v>
      </c>
      <c r="B50" s="37">
        <v>255</v>
      </c>
      <c r="C50" s="38" t="s">
        <v>122</v>
      </c>
      <c r="D50" s="14"/>
      <c r="E50" s="81">
        <v>0.34375</v>
      </c>
      <c r="F50" s="81">
        <v>0.34652777777777777</v>
      </c>
      <c r="G50" s="81">
        <f t="shared" ref="G50" si="2">SUM(F50-E50)</f>
        <v>2.7777777777777679E-3</v>
      </c>
      <c r="H50" s="37">
        <v>23</v>
      </c>
      <c r="I50" s="12"/>
      <c r="J50" s="13"/>
      <c r="K50" s="13"/>
      <c r="L50" s="13" t="s">
        <v>122</v>
      </c>
      <c r="M50" s="13"/>
      <c r="N50" s="13"/>
      <c r="O50" s="12"/>
      <c r="P50" s="13"/>
      <c r="Q50" s="13"/>
      <c r="R50" s="13"/>
      <c r="S50" s="13" t="s">
        <v>122</v>
      </c>
      <c r="T50" s="13"/>
      <c r="U50" s="13"/>
      <c r="V50" s="13"/>
      <c r="W50" s="13"/>
      <c r="X50" s="13"/>
      <c r="Y50" s="13"/>
      <c r="Z50" s="22"/>
      <c r="AA50" s="22"/>
      <c r="AB50" s="14"/>
      <c r="AC50" s="144" t="s">
        <v>254</v>
      </c>
    </row>
    <row r="51" spans="1:29" ht="16.5" thickBot="1" x14ac:dyDescent="0.3">
      <c r="A51" s="37">
        <v>30</v>
      </c>
      <c r="B51" s="37">
        <v>256</v>
      </c>
      <c r="C51" s="38" t="s">
        <v>122</v>
      </c>
      <c r="D51" s="14"/>
      <c r="E51" s="81">
        <v>0.86736111111111114</v>
      </c>
      <c r="F51" s="81">
        <v>0.87430555555555556</v>
      </c>
      <c r="G51" s="81">
        <f t="shared" si="1"/>
        <v>6.9444444444444198E-3</v>
      </c>
      <c r="H51" s="37">
        <v>29</v>
      </c>
      <c r="I51" s="12" t="s">
        <v>122</v>
      </c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 t="s">
        <v>122</v>
      </c>
      <c r="AC51" s="144" t="s">
        <v>255</v>
      </c>
    </row>
    <row r="52" spans="1:29" ht="16.5" thickBot="1" x14ac:dyDescent="0.3">
      <c r="A52" s="39">
        <f>COUNTA(A5:A51)</f>
        <v>47</v>
      </c>
      <c r="B52" s="39">
        <f>COUNTA(B5:B51)</f>
        <v>47</v>
      </c>
      <c r="C52" s="39">
        <f>COUNTA(C5:C51)</f>
        <v>46</v>
      </c>
      <c r="D52" s="39">
        <f>COUNTA(D5:D51)</f>
        <v>0</v>
      </c>
      <c r="E52" s="39"/>
      <c r="F52" s="39"/>
      <c r="G52" s="83">
        <f>AVERAGE(G5:G51)</f>
        <v>5.6885342789598095E-3</v>
      </c>
      <c r="H52" s="98">
        <f>SUM(H5:H51)/60</f>
        <v>23.416666666666668</v>
      </c>
      <c r="I52" s="39">
        <f t="shared" ref="I52:AB52" si="3">COUNTA(I5:I51)</f>
        <v>24</v>
      </c>
      <c r="J52" s="39">
        <f t="shared" si="3"/>
        <v>4</v>
      </c>
      <c r="K52" s="39">
        <f t="shared" si="3"/>
        <v>5</v>
      </c>
      <c r="L52" s="39">
        <f t="shared" si="3"/>
        <v>11</v>
      </c>
      <c r="M52" s="39">
        <f t="shared" si="3"/>
        <v>2</v>
      </c>
      <c r="N52" s="39">
        <f t="shared" si="3"/>
        <v>0</v>
      </c>
      <c r="O52" s="39">
        <f t="shared" si="3"/>
        <v>14</v>
      </c>
      <c r="P52" s="39">
        <f t="shared" si="3"/>
        <v>1</v>
      </c>
      <c r="Q52" s="39">
        <f t="shared" si="3"/>
        <v>4</v>
      </c>
      <c r="R52" s="39">
        <f t="shared" si="3"/>
        <v>3</v>
      </c>
      <c r="S52" s="39">
        <f t="shared" si="3"/>
        <v>9</v>
      </c>
      <c r="T52" s="39">
        <f t="shared" si="3"/>
        <v>2</v>
      </c>
      <c r="U52" s="39">
        <f t="shared" si="3"/>
        <v>0</v>
      </c>
      <c r="V52" s="39">
        <f t="shared" si="3"/>
        <v>0</v>
      </c>
      <c r="W52" s="39">
        <f t="shared" si="3"/>
        <v>1</v>
      </c>
      <c r="X52" s="39">
        <f t="shared" si="3"/>
        <v>0</v>
      </c>
      <c r="Y52" s="39">
        <f t="shared" si="3"/>
        <v>0</v>
      </c>
      <c r="Z52" s="39">
        <f t="shared" si="3"/>
        <v>1</v>
      </c>
      <c r="AA52" s="39">
        <f t="shared" si="3"/>
        <v>3</v>
      </c>
      <c r="AB52" s="39">
        <f t="shared" si="3"/>
        <v>11</v>
      </c>
      <c r="AC52" s="40"/>
    </row>
    <row r="53" spans="1:29" x14ac:dyDescent="0.25">
      <c r="A53" s="41"/>
      <c r="C53" s="20"/>
      <c r="D53" s="20"/>
      <c r="E53" s="20"/>
      <c r="F53" s="20"/>
      <c r="G53" s="20"/>
    </row>
    <row r="54" spans="1:29" x14ac:dyDescent="0.25">
      <c r="C54" s="20"/>
      <c r="D54" s="20"/>
      <c r="E54" s="20"/>
      <c r="F54" s="20"/>
      <c r="G54" s="20"/>
    </row>
    <row r="55" spans="1:29" ht="15.75" x14ac:dyDescent="0.25">
      <c r="C55" s="20"/>
      <c r="D55" s="20"/>
      <c r="E55" s="20"/>
      <c r="F55" s="20"/>
      <c r="G55" s="20"/>
      <c r="H55" s="111">
        <f>SUM(I52:N52)</f>
        <v>46</v>
      </c>
    </row>
    <row r="56" spans="1:29" x14ac:dyDescent="0.25">
      <c r="A56" t="s">
        <v>83</v>
      </c>
      <c r="B56" s="202">
        <f>AVERAGE(G13,G14,G26,G45,)</f>
        <v>3.8888888888888975E-3</v>
      </c>
      <c r="C56" s="20"/>
      <c r="D56" s="20"/>
      <c r="E56" s="20"/>
      <c r="F56" s="20"/>
      <c r="G56" s="20"/>
    </row>
    <row r="57" spans="1:29" x14ac:dyDescent="0.25">
      <c r="A57" t="s">
        <v>84</v>
      </c>
      <c r="B57" s="202">
        <f>AVERAGE(G23,G39)</f>
        <v>7.9861111111111938E-3</v>
      </c>
      <c r="C57" s="20"/>
      <c r="D57" s="20"/>
      <c r="E57" s="20"/>
      <c r="F57" s="20"/>
      <c r="G57" s="20"/>
    </row>
    <row r="58" spans="1:29" x14ac:dyDescent="0.25">
      <c r="A58" t="s">
        <v>274</v>
      </c>
      <c r="B58" s="202">
        <f>AVERAGE(G15,G17,G19,G24,G27,G28,G29,G40,G41,G47,G50)</f>
        <v>5.5555555555555384E-3</v>
      </c>
      <c r="C58" s="20"/>
      <c r="D58" s="20"/>
      <c r="E58" s="20"/>
      <c r="F58" s="20"/>
      <c r="G58" s="20"/>
    </row>
    <row r="59" spans="1:29" x14ac:dyDescent="0.25">
      <c r="A59" t="s">
        <v>86</v>
      </c>
      <c r="B59" s="202">
        <f>AVERAGE(G22,G33,)</f>
        <v>3.93518518518519E-3</v>
      </c>
      <c r="C59" s="20"/>
      <c r="D59" s="20"/>
      <c r="E59" s="20"/>
      <c r="F59" s="20"/>
      <c r="G59" s="20"/>
      <c r="H59" s="202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  <row r="63" spans="1:29" x14ac:dyDescent="0.25">
      <c r="C63" s="20"/>
      <c r="D63" s="20"/>
      <c r="E63" s="20"/>
      <c r="F63" s="20"/>
      <c r="G63" s="20"/>
    </row>
    <row r="64" spans="1:29" x14ac:dyDescent="0.25">
      <c r="C64" s="20"/>
      <c r="D64" s="20"/>
      <c r="E64" s="20"/>
      <c r="F64" s="20"/>
      <c r="G64" s="20"/>
    </row>
  </sheetData>
  <mergeCells count="6">
    <mergeCell ref="H42:AB42"/>
    <mergeCell ref="A2:B2"/>
    <mergeCell ref="C3:D3"/>
    <mergeCell ref="I3:N3"/>
    <mergeCell ref="B1:AC1"/>
    <mergeCell ref="O3:AB3"/>
  </mergeCells>
  <pageMargins left="0.25" right="0.25" top="0.75" bottom="0.75" header="0.3" footer="0.3"/>
  <pageSetup scale="39" orientation="landscape" r:id="rId1"/>
  <ignoredErrors>
    <ignoredError sqref="G5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E9389-9916-470A-B5E2-677BF0376A06}">
  <sheetPr>
    <pageSetUpPr fitToPage="1"/>
  </sheetPr>
  <dimension ref="A1:Z30"/>
  <sheetViews>
    <sheetView workbookViewId="0">
      <pane ySplit="4" topLeftCell="A13" activePane="bottomLeft" state="frozen"/>
      <selection pane="bottomLeft" activeCell="G22" sqref="G22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6.28515625" customWidth="1"/>
  </cols>
  <sheetData>
    <row r="1" spans="1:26" ht="23.25" x14ac:dyDescent="0.35">
      <c r="A1" s="223" t="s">
        <v>105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ht="24" thickBot="1" x14ac:dyDescent="0.4">
      <c r="A2" s="242" t="s">
        <v>59</v>
      </c>
      <c r="B2" s="242"/>
      <c r="C2" s="1">
        <f>SUM(C19)</f>
        <v>13</v>
      </c>
      <c r="D2" s="1">
        <f>SUM(D19)</f>
        <v>0</v>
      </c>
      <c r="E2" s="1"/>
      <c r="F2" s="1"/>
      <c r="G2" s="84">
        <f>AVERAGE(G5:G18)</f>
        <v>4.5634920634920594E-3</v>
      </c>
      <c r="H2" s="91">
        <f>SUM(H19)</f>
        <v>9.1833333333333336</v>
      </c>
      <c r="I2" s="1">
        <f t="shared" ref="I2:Y2" si="0">SUM(I19)</f>
        <v>4</v>
      </c>
      <c r="J2" s="1">
        <f t="shared" si="0"/>
        <v>0</v>
      </c>
      <c r="K2" s="1">
        <f t="shared" si="0"/>
        <v>2</v>
      </c>
      <c r="L2" s="1">
        <f t="shared" si="0"/>
        <v>6</v>
      </c>
      <c r="M2" s="1">
        <f t="shared" si="0"/>
        <v>0</v>
      </c>
      <c r="N2" s="1">
        <f t="shared" si="0"/>
        <v>1</v>
      </c>
      <c r="O2" s="1">
        <f t="shared" si="0"/>
        <v>0</v>
      </c>
      <c r="P2" s="1">
        <f t="shared" si="0"/>
        <v>1</v>
      </c>
      <c r="Q2" s="1">
        <f t="shared" si="0"/>
        <v>4</v>
      </c>
      <c r="R2" s="1">
        <f t="shared" si="0"/>
        <v>2</v>
      </c>
      <c r="S2" s="1">
        <f t="shared" si="0"/>
        <v>2</v>
      </c>
      <c r="T2" s="1">
        <f t="shared" si="0"/>
        <v>0</v>
      </c>
      <c r="U2" s="1">
        <f t="shared" si="0"/>
        <v>0</v>
      </c>
      <c r="V2" s="1">
        <f t="shared" si="0"/>
        <v>1</v>
      </c>
      <c r="W2" s="1">
        <f t="shared" si="0"/>
        <v>2</v>
      </c>
      <c r="X2" s="1">
        <f t="shared" si="0"/>
        <v>1</v>
      </c>
      <c r="Y2" s="1">
        <f t="shared" si="0"/>
        <v>0</v>
      </c>
      <c r="Z2" s="1"/>
    </row>
    <row r="3" spans="1:26" ht="18.75" thickBot="1" x14ac:dyDescent="0.3">
      <c r="A3" s="2"/>
      <c r="B3" s="2"/>
      <c r="C3" s="234" t="s">
        <v>0</v>
      </c>
      <c r="D3" s="235"/>
      <c r="E3" s="65"/>
      <c r="F3" s="66"/>
      <c r="G3" s="67"/>
      <c r="H3" s="3"/>
      <c r="I3" s="252" t="s">
        <v>1</v>
      </c>
      <c r="J3" s="237"/>
      <c r="K3" s="237"/>
      <c r="L3" s="237"/>
      <c r="M3" s="237"/>
      <c r="N3" s="238"/>
      <c r="O3" s="239" t="s">
        <v>2</v>
      </c>
      <c r="P3" s="240"/>
      <c r="Q3" s="240"/>
      <c r="R3" s="240"/>
      <c r="S3" s="240"/>
      <c r="T3" s="240"/>
      <c r="U3" s="240"/>
      <c r="V3" s="240"/>
      <c r="W3" s="240"/>
      <c r="X3" s="240"/>
      <c r="Y3" s="241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131" t="s">
        <v>6</v>
      </c>
      <c r="E4" s="21" t="s">
        <v>63</v>
      </c>
      <c r="F4" s="189" t="s">
        <v>64</v>
      </c>
      <c r="G4" s="21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2</v>
      </c>
      <c r="B5" s="9">
        <v>198</v>
      </c>
      <c r="C5" s="10" t="s">
        <v>122</v>
      </c>
      <c r="D5" s="36"/>
      <c r="E5" s="188">
        <v>0.64236111111111116</v>
      </c>
      <c r="F5" s="186">
        <v>0.64652777777777781</v>
      </c>
      <c r="G5" s="81">
        <f t="shared" ref="G5:G12" si="1">SUM(F5-E5)</f>
        <v>4.1666666666666519E-3</v>
      </c>
      <c r="H5" s="146">
        <v>19</v>
      </c>
      <c r="I5" s="34" t="s">
        <v>122</v>
      </c>
      <c r="J5" s="35"/>
      <c r="K5" s="35"/>
      <c r="L5" s="35"/>
      <c r="M5" s="35"/>
      <c r="N5" s="11"/>
      <c r="O5" s="10"/>
      <c r="P5" s="34"/>
      <c r="Q5" s="35" t="s">
        <v>122</v>
      </c>
      <c r="R5" s="35"/>
      <c r="S5" s="35"/>
      <c r="T5" s="35"/>
      <c r="U5" s="35"/>
      <c r="V5" s="35"/>
      <c r="W5" s="36"/>
      <c r="X5" s="36"/>
      <c r="Y5" s="11"/>
      <c r="Z5" s="15"/>
    </row>
    <row r="6" spans="1:26" ht="15.75" x14ac:dyDescent="0.25">
      <c r="A6" s="9">
        <v>2</v>
      </c>
      <c r="B6" s="9">
        <v>199</v>
      </c>
      <c r="C6" s="195"/>
      <c r="D6" s="196"/>
      <c r="E6" s="154">
        <v>0.76736111111111116</v>
      </c>
      <c r="F6" s="154"/>
      <c r="G6" s="81">
        <v>0</v>
      </c>
      <c r="H6" s="37"/>
      <c r="I6" s="255"/>
      <c r="J6" s="253"/>
      <c r="K6" s="253"/>
      <c r="L6" s="253"/>
      <c r="M6" s="253"/>
      <c r="N6" s="25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 t="s">
        <v>228</v>
      </c>
    </row>
    <row r="7" spans="1:26" ht="15.75" x14ac:dyDescent="0.25">
      <c r="A7" s="9">
        <v>3</v>
      </c>
      <c r="B7" s="9">
        <v>200</v>
      </c>
      <c r="C7" s="10" t="s">
        <v>122</v>
      </c>
      <c r="D7" s="36"/>
      <c r="E7" s="154">
        <v>0.82152777777777775</v>
      </c>
      <c r="F7" s="154">
        <v>0.82499999999999996</v>
      </c>
      <c r="G7" s="81">
        <f t="shared" si="1"/>
        <v>3.4722222222222099E-3</v>
      </c>
      <c r="H7" s="37">
        <v>12</v>
      </c>
      <c r="I7" s="38"/>
      <c r="J7" s="13"/>
      <c r="K7" s="13"/>
      <c r="L7" s="13" t="s">
        <v>122</v>
      </c>
      <c r="M7" s="13"/>
      <c r="N7" s="14"/>
      <c r="O7" s="12"/>
      <c r="P7" s="38"/>
      <c r="Q7" s="13"/>
      <c r="R7" s="13" t="s">
        <v>122</v>
      </c>
      <c r="S7" s="13"/>
      <c r="T7" s="13"/>
      <c r="U7" s="13"/>
      <c r="V7" s="13"/>
      <c r="W7" s="22" t="s">
        <v>122</v>
      </c>
      <c r="X7" s="22"/>
      <c r="Y7" s="14"/>
      <c r="Z7" s="15"/>
    </row>
    <row r="8" spans="1:26" ht="15.75" x14ac:dyDescent="0.25">
      <c r="A8" s="9">
        <v>4</v>
      </c>
      <c r="B8" s="9">
        <v>201</v>
      </c>
      <c r="C8" s="10" t="s">
        <v>122</v>
      </c>
      <c r="D8" s="36"/>
      <c r="E8" s="154">
        <v>0.51180555555555551</v>
      </c>
      <c r="F8" s="37"/>
      <c r="G8" s="81">
        <v>0</v>
      </c>
      <c r="H8" s="37"/>
      <c r="I8" s="38"/>
      <c r="J8" s="13"/>
      <c r="K8" s="13"/>
      <c r="L8" s="13"/>
      <c r="M8" s="13"/>
      <c r="N8" s="14" t="s">
        <v>122</v>
      </c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>
        <v>7</v>
      </c>
      <c r="B9" s="9">
        <v>204</v>
      </c>
      <c r="C9" s="10" t="s">
        <v>122</v>
      </c>
      <c r="D9" s="36"/>
      <c r="E9" s="154">
        <v>0.4597222222222222</v>
      </c>
      <c r="F9" s="154">
        <v>0.46597222222222223</v>
      </c>
      <c r="G9" s="81">
        <f t="shared" si="1"/>
        <v>6.2500000000000333E-3</v>
      </c>
      <c r="H9" s="37">
        <v>98</v>
      </c>
      <c r="I9" s="38" t="s">
        <v>122</v>
      </c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 t="s">
        <v>122</v>
      </c>
      <c r="X9" s="22"/>
      <c r="Y9" s="14"/>
      <c r="Z9" s="15"/>
    </row>
    <row r="10" spans="1:26" ht="15.75" x14ac:dyDescent="0.25">
      <c r="A10" s="9">
        <v>8</v>
      </c>
      <c r="B10" s="9">
        <v>205</v>
      </c>
      <c r="C10" s="10" t="s">
        <v>122</v>
      </c>
      <c r="D10" s="36"/>
      <c r="E10" s="154">
        <v>0.43263888888888891</v>
      </c>
      <c r="F10" s="154">
        <v>0.4375</v>
      </c>
      <c r="G10" s="81">
        <f t="shared" si="1"/>
        <v>4.8611111111110938E-3</v>
      </c>
      <c r="H10" s="37">
        <v>98</v>
      </c>
      <c r="I10" s="38"/>
      <c r="J10" s="13"/>
      <c r="K10" s="13"/>
      <c r="L10" s="13" t="s">
        <v>122</v>
      </c>
      <c r="M10" s="13"/>
      <c r="N10" s="14"/>
      <c r="O10" s="12"/>
      <c r="P10" s="38"/>
      <c r="Q10" s="13" t="s">
        <v>122</v>
      </c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>
        <v>11</v>
      </c>
      <c r="B11" s="9">
        <v>209</v>
      </c>
      <c r="C11" s="10" t="s">
        <v>122</v>
      </c>
      <c r="D11" s="36"/>
      <c r="E11" s="154">
        <v>0.42916666666666664</v>
      </c>
      <c r="F11" s="154">
        <v>0.43888888888888888</v>
      </c>
      <c r="G11" s="81">
        <f t="shared" si="1"/>
        <v>9.7222222222222432E-3</v>
      </c>
      <c r="H11" s="37">
        <v>41</v>
      </c>
      <c r="I11" s="38"/>
      <c r="J11" s="13"/>
      <c r="K11" s="13" t="s">
        <v>122</v>
      </c>
      <c r="L11" s="13"/>
      <c r="M11" s="13"/>
      <c r="N11" s="14"/>
      <c r="O11" s="12"/>
      <c r="P11" s="38"/>
      <c r="Q11" s="13"/>
      <c r="R11" s="13"/>
      <c r="S11" s="13" t="s">
        <v>122</v>
      </c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>
        <v>11</v>
      </c>
      <c r="B12" s="9">
        <v>210</v>
      </c>
      <c r="C12" s="10" t="s">
        <v>122</v>
      </c>
      <c r="D12" s="36"/>
      <c r="E12" s="154">
        <v>0.59166666666666667</v>
      </c>
      <c r="F12" s="154">
        <v>0.60347222222222219</v>
      </c>
      <c r="G12" s="81">
        <f t="shared" si="1"/>
        <v>1.1805555555555514E-2</v>
      </c>
      <c r="H12" s="37">
        <v>34</v>
      </c>
      <c r="I12" s="38"/>
      <c r="J12" s="13"/>
      <c r="K12" s="13" t="s">
        <v>122</v>
      </c>
      <c r="L12" s="13"/>
      <c r="M12" s="13"/>
      <c r="N12" s="14"/>
      <c r="O12" s="12"/>
      <c r="P12" s="38"/>
      <c r="Q12" s="13"/>
      <c r="R12" s="13"/>
      <c r="S12" s="13" t="s">
        <v>122</v>
      </c>
      <c r="T12" s="13"/>
      <c r="U12" s="13"/>
      <c r="V12" s="13"/>
      <c r="W12" s="22"/>
      <c r="X12" s="22"/>
      <c r="Y12" s="14"/>
      <c r="Z12" s="15"/>
    </row>
    <row r="13" spans="1:26" ht="15.75" x14ac:dyDescent="0.25">
      <c r="A13" s="9">
        <v>22</v>
      </c>
      <c r="B13" s="9">
        <v>233</v>
      </c>
      <c r="C13" s="10" t="s">
        <v>122</v>
      </c>
      <c r="D13" s="36"/>
      <c r="E13" s="154">
        <v>0.75</v>
      </c>
      <c r="F13" s="154">
        <v>0.75277777777777777</v>
      </c>
      <c r="G13" s="81">
        <f t="shared" ref="G13:G18" si="2">SUM(F13-E13)</f>
        <v>2.7777777777777679E-3</v>
      </c>
      <c r="H13" s="37">
        <v>67</v>
      </c>
      <c r="I13" s="38"/>
      <c r="J13" s="13"/>
      <c r="K13" s="13"/>
      <c r="L13" s="13" t="s">
        <v>122</v>
      </c>
      <c r="M13" s="13"/>
      <c r="N13" s="14"/>
      <c r="O13" s="12"/>
      <c r="P13" s="38"/>
      <c r="Q13" s="13" t="s">
        <v>122</v>
      </c>
      <c r="R13" s="13"/>
      <c r="S13" s="13"/>
      <c r="T13" s="13"/>
      <c r="U13" s="13"/>
      <c r="V13" s="13"/>
      <c r="W13" s="22"/>
      <c r="X13" s="22"/>
      <c r="Y13" s="14"/>
      <c r="Z13" s="15" t="s">
        <v>245</v>
      </c>
    </row>
    <row r="14" spans="1:26" ht="15.75" x14ac:dyDescent="0.25">
      <c r="A14" s="9">
        <v>27</v>
      </c>
      <c r="B14" s="9">
        <v>245</v>
      </c>
      <c r="C14" s="10" t="s">
        <v>122</v>
      </c>
      <c r="D14" s="36"/>
      <c r="E14" s="154">
        <v>0.52500000000000002</v>
      </c>
      <c r="F14" s="154">
        <v>0.52916666666666667</v>
      </c>
      <c r="G14" s="81">
        <f t="shared" si="2"/>
        <v>4.1666666666666519E-3</v>
      </c>
      <c r="H14" s="37">
        <v>18</v>
      </c>
      <c r="I14" s="38"/>
      <c r="J14" s="13"/>
      <c r="K14" s="13"/>
      <c r="L14" s="13" t="s">
        <v>122</v>
      </c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 t="s">
        <v>122</v>
      </c>
      <c r="Y14" s="14"/>
      <c r="Z14" s="15"/>
    </row>
    <row r="15" spans="1:26" ht="15.75" x14ac:dyDescent="0.25">
      <c r="A15" s="9">
        <v>27</v>
      </c>
      <c r="B15" s="9">
        <v>246</v>
      </c>
      <c r="C15" s="10" t="s">
        <v>122</v>
      </c>
      <c r="D15" s="36"/>
      <c r="E15" s="154">
        <v>0.59375</v>
      </c>
      <c r="F15" s="154">
        <v>0.59791666666666665</v>
      </c>
      <c r="G15" s="81">
        <f t="shared" si="2"/>
        <v>4.1666666666666519E-3</v>
      </c>
      <c r="H15" s="37">
        <v>40</v>
      </c>
      <c r="I15" s="38"/>
      <c r="J15" s="13"/>
      <c r="K15" s="13"/>
      <c r="L15" s="13" t="s">
        <v>122</v>
      </c>
      <c r="M15" s="13"/>
      <c r="N15" s="14"/>
      <c r="O15" s="12"/>
      <c r="P15" s="38"/>
      <c r="Q15" s="13" t="s">
        <v>122</v>
      </c>
      <c r="R15" s="13"/>
      <c r="S15" s="13"/>
      <c r="T15" s="13"/>
      <c r="U15" s="13"/>
      <c r="V15" s="13"/>
      <c r="W15" s="22"/>
      <c r="X15" s="22"/>
      <c r="Y15" s="14"/>
      <c r="Z15" s="15" t="s">
        <v>250</v>
      </c>
    </row>
    <row r="16" spans="1:26" ht="15.75" x14ac:dyDescent="0.25">
      <c r="A16" s="9">
        <v>27</v>
      </c>
      <c r="B16" s="9">
        <v>247</v>
      </c>
      <c r="C16" s="10" t="s">
        <v>122</v>
      </c>
      <c r="D16" s="36"/>
      <c r="E16" s="154">
        <v>0.74097222222222225</v>
      </c>
      <c r="F16" s="154">
        <v>0.74513888888888891</v>
      </c>
      <c r="G16" s="81">
        <f t="shared" si="2"/>
        <v>4.1666666666666519E-3</v>
      </c>
      <c r="H16" s="37">
        <v>83</v>
      </c>
      <c r="I16" s="38"/>
      <c r="J16" s="13"/>
      <c r="K16" s="13"/>
      <c r="L16" s="13" t="s">
        <v>122</v>
      </c>
      <c r="M16" s="13"/>
      <c r="N16" s="14"/>
      <c r="O16" s="12"/>
      <c r="P16" s="38"/>
      <c r="Q16" s="13"/>
      <c r="R16" s="13"/>
      <c r="S16" s="13"/>
      <c r="T16" s="13"/>
      <c r="U16" s="13"/>
      <c r="V16" s="13" t="s">
        <v>122</v>
      </c>
      <c r="W16" s="22"/>
      <c r="X16" s="22"/>
      <c r="Y16" s="14"/>
      <c r="Z16" s="15"/>
    </row>
    <row r="17" spans="1:26" ht="15.75" x14ac:dyDescent="0.25">
      <c r="A17" s="9">
        <v>27</v>
      </c>
      <c r="B17" s="9">
        <v>248</v>
      </c>
      <c r="C17" s="10" t="s">
        <v>122</v>
      </c>
      <c r="D17" s="36"/>
      <c r="E17" s="154">
        <v>0.7993055555555556</v>
      </c>
      <c r="F17" s="154">
        <v>0.80138888888888893</v>
      </c>
      <c r="G17" s="81">
        <f t="shared" si="2"/>
        <v>2.0833333333333259E-3</v>
      </c>
      <c r="H17" s="37">
        <v>16</v>
      </c>
      <c r="I17" s="38" t="s">
        <v>122</v>
      </c>
      <c r="J17" s="13"/>
      <c r="K17" s="13"/>
      <c r="L17" s="13"/>
      <c r="M17" s="13"/>
      <c r="N17" s="14"/>
      <c r="O17" s="12"/>
      <c r="P17" s="38" t="s">
        <v>122</v>
      </c>
      <c r="Q17" s="13"/>
      <c r="R17" s="13"/>
      <c r="S17" s="13"/>
      <c r="T17" s="13"/>
      <c r="U17" s="13"/>
      <c r="V17" s="13"/>
      <c r="W17" s="22"/>
      <c r="X17" s="22"/>
      <c r="Y17" s="14"/>
      <c r="Z17" s="15" t="s">
        <v>251</v>
      </c>
    </row>
    <row r="18" spans="1:26" ht="16.5" thickBot="1" x14ac:dyDescent="0.3">
      <c r="A18" s="9">
        <v>28</v>
      </c>
      <c r="B18" s="9">
        <v>251</v>
      </c>
      <c r="C18" s="10" t="s">
        <v>122</v>
      </c>
      <c r="D18" s="36"/>
      <c r="E18" s="154">
        <v>0.41319444444444442</v>
      </c>
      <c r="F18" s="154">
        <v>0.41944444444444445</v>
      </c>
      <c r="G18" s="81">
        <f t="shared" si="2"/>
        <v>6.2500000000000333E-3</v>
      </c>
      <c r="H18" s="37">
        <v>25</v>
      </c>
      <c r="I18" s="38" t="s">
        <v>122</v>
      </c>
      <c r="J18" s="13"/>
      <c r="K18" s="13"/>
      <c r="L18" s="13"/>
      <c r="M18" s="13"/>
      <c r="N18" s="14"/>
      <c r="O18" s="12"/>
      <c r="P18" s="38"/>
      <c r="Q18" s="13"/>
      <c r="R18" s="13" t="s">
        <v>122</v>
      </c>
      <c r="S18" s="13"/>
      <c r="T18" s="13"/>
      <c r="U18" s="13"/>
      <c r="V18" s="13"/>
      <c r="W18" s="22"/>
      <c r="X18" s="22"/>
      <c r="Y18" s="14"/>
      <c r="Z18" s="15"/>
    </row>
    <row r="19" spans="1:26" ht="16.5" thickBot="1" x14ac:dyDescent="0.3">
      <c r="A19" s="19">
        <f>COUNTA(A5:A18)</f>
        <v>14</v>
      </c>
      <c r="B19" s="19">
        <f>COUNTA(B5:B18)</f>
        <v>14</v>
      </c>
      <c r="C19" s="19">
        <f>COUNTA(C5:C18)</f>
        <v>13</v>
      </c>
      <c r="D19" s="19">
        <f>COUNTA(D5:D18)</f>
        <v>0</v>
      </c>
      <c r="E19" s="19"/>
      <c r="F19" s="19"/>
      <c r="G19" s="87">
        <f>AVERAGE(G5:G18)</f>
        <v>4.5634920634920594E-3</v>
      </c>
      <c r="H19" s="97">
        <f>SUM(H5:H18)/60</f>
        <v>9.1833333333333336</v>
      </c>
      <c r="I19" s="19">
        <f t="shared" ref="I19:Y19" si="3">COUNTA(I5:I18)</f>
        <v>4</v>
      </c>
      <c r="J19" s="19">
        <f t="shared" si="3"/>
        <v>0</v>
      </c>
      <c r="K19" s="19">
        <f t="shared" si="3"/>
        <v>2</v>
      </c>
      <c r="L19" s="19">
        <f t="shared" si="3"/>
        <v>6</v>
      </c>
      <c r="M19" s="19">
        <f t="shared" si="3"/>
        <v>0</v>
      </c>
      <c r="N19" s="19">
        <f t="shared" si="3"/>
        <v>1</v>
      </c>
      <c r="O19" s="19">
        <f t="shared" si="3"/>
        <v>0</v>
      </c>
      <c r="P19" s="19">
        <f t="shared" si="3"/>
        <v>1</v>
      </c>
      <c r="Q19" s="19">
        <f t="shared" si="3"/>
        <v>4</v>
      </c>
      <c r="R19" s="19">
        <f t="shared" si="3"/>
        <v>2</v>
      </c>
      <c r="S19" s="19">
        <f t="shared" si="3"/>
        <v>2</v>
      </c>
      <c r="T19" s="19">
        <f t="shared" si="3"/>
        <v>0</v>
      </c>
      <c r="U19" s="19">
        <f t="shared" si="3"/>
        <v>0</v>
      </c>
      <c r="V19" s="19">
        <f t="shared" si="3"/>
        <v>1</v>
      </c>
      <c r="W19" s="19">
        <f t="shared" si="3"/>
        <v>2</v>
      </c>
      <c r="X19" s="19">
        <f t="shared" si="3"/>
        <v>1</v>
      </c>
      <c r="Y19" s="19">
        <f t="shared" si="3"/>
        <v>0</v>
      </c>
      <c r="Z19" s="19"/>
    </row>
    <row r="20" spans="1:26" x14ac:dyDescent="0.25">
      <c r="C20" s="20"/>
      <c r="D20" s="20"/>
      <c r="E20" s="20"/>
      <c r="F20" s="20"/>
      <c r="G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6" ht="15.75" x14ac:dyDescent="0.25">
      <c r="C21" s="20"/>
      <c r="D21" s="20"/>
      <c r="E21" s="20"/>
      <c r="F21" s="20"/>
      <c r="G21" s="20"/>
      <c r="I21" s="111">
        <f>SUM(I19:N20)</f>
        <v>13</v>
      </c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6" ht="18.75" x14ac:dyDescent="0.3">
      <c r="C22" s="20"/>
      <c r="D22" s="20"/>
      <c r="E22" s="20"/>
      <c r="F22" s="20"/>
      <c r="G22" s="203">
        <f>AVERAGE(G11,G12)</f>
        <v>1.0763888888888878E-2</v>
      </c>
      <c r="H22" s="10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</sheetData>
  <mergeCells count="6">
    <mergeCell ref="I6:N6"/>
    <mergeCell ref="A2:B2"/>
    <mergeCell ref="C3:D3"/>
    <mergeCell ref="A1:Z1"/>
    <mergeCell ref="I3:N3"/>
    <mergeCell ref="O3:Y3"/>
  </mergeCells>
  <pageMargins left="0.25" right="0.25" top="0.75" bottom="0.75" header="0.3" footer="0.3"/>
  <pageSetup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96CF-92A7-488B-84A5-E077F95DCA62}">
  <sheetPr>
    <pageSetUpPr fitToPage="1"/>
  </sheetPr>
  <dimension ref="A1:AC65"/>
  <sheetViews>
    <sheetView workbookViewId="0">
      <pane ySplit="4" topLeftCell="A42" activePane="bottomLeft" state="frozen"/>
      <selection activeCell="B1" sqref="B1"/>
      <selection pane="bottomLeft" activeCell="O19" sqref="O19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1.5703125" customWidth="1"/>
    <col min="16" max="16" width="6.7109375" customWidth="1"/>
    <col min="23" max="23" width="11.42578125" customWidth="1"/>
    <col min="25" max="25" width="11.7109375" customWidth="1"/>
    <col min="26" max="27" width="10.7109375" customWidth="1"/>
    <col min="29" max="29" width="59.7109375" customWidth="1"/>
  </cols>
  <sheetData>
    <row r="1" spans="1:29" ht="23.25" x14ac:dyDescent="0.35">
      <c r="B1" s="223" t="s">
        <v>106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ht="24" thickBot="1" x14ac:dyDescent="0.4">
      <c r="A2" s="232" t="s">
        <v>58</v>
      </c>
      <c r="B2" s="243"/>
      <c r="C2" s="1">
        <f>SUM(C54)</f>
        <v>47</v>
      </c>
      <c r="D2" s="1">
        <f>SUM(D54)</f>
        <v>1</v>
      </c>
      <c r="E2" s="1"/>
      <c r="F2" s="1"/>
      <c r="G2" s="84">
        <f>AVERAGE(G5:G53)</f>
        <v>3.9824263038548743E-3</v>
      </c>
      <c r="H2" s="91">
        <f>SUM(H54)</f>
        <v>18.283333333333335</v>
      </c>
      <c r="I2" s="1">
        <f t="shared" ref="I2:AB2" si="0">SUM(I54)</f>
        <v>29</v>
      </c>
      <c r="J2" s="1">
        <f t="shared" si="0"/>
        <v>6</v>
      </c>
      <c r="K2" s="1">
        <f t="shared" si="0"/>
        <v>4</v>
      </c>
      <c r="L2" s="1">
        <f t="shared" si="0"/>
        <v>7</v>
      </c>
      <c r="M2" s="1">
        <f t="shared" si="0"/>
        <v>1</v>
      </c>
      <c r="N2" s="1">
        <f t="shared" si="0"/>
        <v>0</v>
      </c>
      <c r="O2" s="1">
        <f t="shared" si="0"/>
        <v>11</v>
      </c>
      <c r="P2" s="1">
        <f t="shared" si="0"/>
        <v>0</v>
      </c>
      <c r="Q2" s="1">
        <f t="shared" si="0"/>
        <v>4</v>
      </c>
      <c r="R2" s="1">
        <f t="shared" si="0"/>
        <v>7</v>
      </c>
      <c r="S2" s="1">
        <f t="shared" si="0"/>
        <v>1</v>
      </c>
      <c r="T2" s="1">
        <f t="shared" si="0"/>
        <v>2</v>
      </c>
      <c r="U2" s="1">
        <f t="shared" si="0"/>
        <v>6</v>
      </c>
      <c r="V2" s="1">
        <f t="shared" si="0"/>
        <v>2</v>
      </c>
      <c r="W2" s="1">
        <f t="shared" si="0"/>
        <v>0</v>
      </c>
      <c r="X2" s="1">
        <f t="shared" si="0"/>
        <v>2</v>
      </c>
      <c r="Y2" s="1">
        <f t="shared" si="0"/>
        <v>0</v>
      </c>
      <c r="Z2" s="1">
        <f t="shared" si="0"/>
        <v>1</v>
      </c>
      <c r="AA2" s="1">
        <f t="shared" si="0"/>
        <v>0</v>
      </c>
      <c r="AB2" s="1">
        <f t="shared" si="0"/>
        <v>14</v>
      </c>
      <c r="AC2" s="1"/>
    </row>
    <row r="3" spans="1:29" ht="18.75" thickBot="1" x14ac:dyDescent="0.3">
      <c r="A3" s="24"/>
      <c r="B3" s="24"/>
      <c r="C3" s="244" t="s">
        <v>0</v>
      </c>
      <c r="D3" s="245"/>
      <c r="E3" s="63"/>
      <c r="F3" s="63"/>
      <c r="G3" s="63"/>
      <c r="H3" s="25"/>
      <c r="I3" s="246" t="s">
        <v>1</v>
      </c>
      <c r="J3" s="247"/>
      <c r="K3" s="247"/>
      <c r="L3" s="247"/>
      <c r="M3" s="247"/>
      <c r="N3" s="247"/>
      <c r="O3" s="248" t="s">
        <v>27</v>
      </c>
      <c r="P3" s="249"/>
      <c r="Q3" s="249"/>
      <c r="R3" s="249"/>
      <c r="S3" s="249"/>
      <c r="T3" s="249"/>
      <c r="U3" s="249"/>
      <c r="V3" s="249"/>
      <c r="W3" s="250"/>
      <c r="X3" s="250"/>
      <c r="Y3" s="250"/>
      <c r="Z3" s="250"/>
      <c r="AA3" s="250"/>
      <c r="AB3" s="251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4</v>
      </c>
      <c r="B5" s="159">
        <v>259</v>
      </c>
      <c r="C5" s="38" t="s">
        <v>122</v>
      </c>
      <c r="D5" s="14"/>
      <c r="E5" s="81">
        <v>0.19097222222222221</v>
      </c>
      <c r="F5" s="81">
        <v>0.19444444444444445</v>
      </c>
      <c r="G5" s="81">
        <f t="shared" ref="G5:G53" si="1">SUM(F5-E5)</f>
        <v>3.4722222222222376E-3</v>
      </c>
      <c r="H5" s="37">
        <v>37</v>
      </c>
      <c r="I5" s="12"/>
      <c r="J5" s="13"/>
      <c r="K5" s="13"/>
      <c r="L5" s="13" t="s">
        <v>122</v>
      </c>
      <c r="M5" s="13"/>
      <c r="N5" s="13"/>
      <c r="O5" s="12"/>
      <c r="P5" s="13"/>
      <c r="Q5" s="13" t="s">
        <v>122</v>
      </c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 t="s">
        <v>258</v>
      </c>
    </row>
    <row r="6" spans="1:29" ht="15.75" x14ac:dyDescent="0.25">
      <c r="A6" s="37">
        <v>4</v>
      </c>
      <c r="B6" s="37">
        <v>261</v>
      </c>
      <c r="C6" s="38" t="s">
        <v>122</v>
      </c>
      <c r="D6" s="14"/>
      <c r="E6" s="81">
        <v>0.92152777777777772</v>
      </c>
      <c r="F6" s="81">
        <v>0.92500000000000004</v>
      </c>
      <c r="G6" s="81">
        <f t="shared" si="1"/>
        <v>3.4722222222223209E-3</v>
      </c>
      <c r="H6" s="37">
        <v>31</v>
      </c>
      <c r="I6" s="12"/>
      <c r="J6" s="13"/>
      <c r="K6" s="13"/>
      <c r="L6" s="13" t="s">
        <v>122</v>
      </c>
      <c r="M6" s="13"/>
      <c r="N6" s="13"/>
      <c r="O6" s="12"/>
      <c r="P6" s="13"/>
      <c r="Q6" s="13"/>
      <c r="R6" s="13"/>
      <c r="S6" s="13"/>
      <c r="T6" s="13" t="s">
        <v>122</v>
      </c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>
        <v>5</v>
      </c>
      <c r="B7" s="37">
        <v>262</v>
      </c>
      <c r="C7" s="38" t="s">
        <v>122</v>
      </c>
      <c r="D7" s="14"/>
      <c r="E7" s="81">
        <v>0.31388888888888888</v>
      </c>
      <c r="F7" s="81">
        <v>0.31874999999999998</v>
      </c>
      <c r="G7" s="81">
        <f t="shared" si="1"/>
        <v>4.8611111111110938E-3</v>
      </c>
      <c r="H7" s="37">
        <v>15</v>
      </c>
      <c r="I7" s="12" t="s">
        <v>122</v>
      </c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 t="s">
        <v>122</v>
      </c>
      <c r="AC7" s="144" t="s">
        <v>260</v>
      </c>
    </row>
    <row r="8" spans="1:29" ht="15.75" x14ac:dyDescent="0.25">
      <c r="A8" s="37">
        <v>6</v>
      </c>
      <c r="B8" s="37">
        <v>263</v>
      </c>
      <c r="C8" s="38" t="s">
        <v>122</v>
      </c>
      <c r="D8" s="14"/>
      <c r="E8" s="81">
        <v>0.34444444444444444</v>
      </c>
      <c r="F8" s="81">
        <v>0.35</v>
      </c>
      <c r="G8" s="81">
        <f t="shared" si="1"/>
        <v>5.5555555555555358E-3</v>
      </c>
      <c r="H8" s="37">
        <v>16</v>
      </c>
      <c r="I8" s="12"/>
      <c r="J8" s="13"/>
      <c r="K8" s="13"/>
      <c r="L8" s="13" t="s">
        <v>122</v>
      </c>
      <c r="M8" s="13"/>
      <c r="N8" s="13"/>
      <c r="O8" s="12" t="s">
        <v>122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>
        <v>6</v>
      </c>
      <c r="B9" s="37">
        <v>264</v>
      </c>
      <c r="C9" s="38" t="s">
        <v>122</v>
      </c>
      <c r="D9" s="14"/>
      <c r="E9" s="81">
        <v>0.35972222222222222</v>
      </c>
      <c r="F9" s="81">
        <v>0.36319444444444443</v>
      </c>
      <c r="G9" s="81">
        <f t="shared" si="1"/>
        <v>3.4722222222222099E-3</v>
      </c>
      <c r="H9" s="37">
        <v>15</v>
      </c>
      <c r="I9" s="12"/>
      <c r="J9" s="13" t="s">
        <v>122</v>
      </c>
      <c r="K9" s="13"/>
      <c r="L9" s="13"/>
      <c r="M9" s="13"/>
      <c r="N9" s="13"/>
      <c r="O9" s="12"/>
      <c r="P9" s="13"/>
      <c r="Q9" s="13"/>
      <c r="R9" s="13"/>
      <c r="S9" s="13" t="s">
        <v>122</v>
      </c>
      <c r="T9" s="13"/>
      <c r="U9" s="13"/>
      <c r="V9" s="13"/>
      <c r="W9" s="13"/>
      <c r="X9" s="13"/>
      <c r="Y9" s="13"/>
      <c r="Z9" s="22"/>
      <c r="AA9" s="22"/>
      <c r="AB9" s="14"/>
      <c r="AC9" s="144" t="s">
        <v>261</v>
      </c>
    </row>
    <row r="10" spans="1:29" ht="15.75" x14ac:dyDescent="0.25">
      <c r="A10" s="37">
        <v>6</v>
      </c>
      <c r="B10" s="37">
        <v>265</v>
      </c>
      <c r="C10" s="38" t="s">
        <v>122</v>
      </c>
      <c r="D10" s="14"/>
      <c r="E10" s="81">
        <v>0.57152777777777775</v>
      </c>
      <c r="F10" s="81">
        <v>0.57499999999999996</v>
      </c>
      <c r="G10" s="81">
        <f t="shared" si="1"/>
        <v>3.4722222222222099E-3</v>
      </c>
      <c r="H10" s="37">
        <v>20</v>
      </c>
      <c r="I10" s="12" t="s">
        <v>122</v>
      </c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 t="s">
        <v>122</v>
      </c>
      <c r="AC10" s="144" t="s">
        <v>262</v>
      </c>
    </row>
    <row r="11" spans="1:29" ht="15.75" x14ac:dyDescent="0.25">
      <c r="A11" s="37">
        <v>7</v>
      </c>
      <c r="B11" s="37">
        <v>266</v>
      </c>
      <c r="C11" s="199"/>
      <c r="D11" s="200"/>
      <c r="E11" s="201"/>
      <c r="F11" s="201"/>
      <c r="G11" s="81">
        <f t="shared" si="1"/>
        <v>0</v>
      </c>
      <c r="H11" s="207"/>
      <c r="I11" s="208"/>
      <c r="J11" s="209"/>
      <c r="K11" s="209"/>
      <c r="L11" s="209"/>
      <c r="M11" s="209"/>
      <c r="N11" s="209"/>
      <c r="O11" s="255" t="s">
        <v>263</v>
      </c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4"/>
      <c r="AC11" s="144" t="s">
        <v>264</v>
      </c>
    </row>
    <row r="12" spans="1:29" ht="15.75" x14ac:dyDescent="0.25">
      <c r="A12" s="37">
        <v>8</v>
      </c>
      <c r="B12" s="37">
        <v>268</v>
      </c>
      <c r="C12" s="38" t="s">
        <v>122</v>
      </c>
      <c r="D12" s="14"/>
      <c r="E12" s="81">
        <v>0.84930555555555554</v>
      </c>
      <c r="F12" s="81">
        <v>0.8520833333333333</v>
      </c>
      <c r="G12" s="81">
        <f t="shared" si="1"/>
        <v>2.7777777777777679E-3</v>
      </c>
      <c r="H12" s="37">
        <v>43</v>
      </c>
      <c r="I12" s="12" t="s">
        <v>122</v>
      </c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 t="s">
        <v>122</v>
      </c>
      <c r="AA12" s="22"/>
      <c r="AB12" s="14"/>
      <c r="AC12" s="144" t="s">
        <v>266</v>
      </c>
    </row>
    <row r="13" spans="1:29" ht="15.75" x14ac:dyDescent="0.25">
      <c r="A13" s="37">
        <v>9</v>
      </c>
      <c r="B13" s="37">
        <v>270</v>
      </c>
      <c r="C13" s="38" t="s">
        <v>122</v>
      </c>
      <c r="D13" s="14"/>
      <c r="E13" s="81">
        <v>0.56388888888888888</v>
      </c>
      <c r="F13" s="81">
        <v>0.56736111111111109</v>
      </c>
      <c r="G13" s="81">
        <f t="shared" si="1"/>
        <v>3.4722222222222099E-3</v>
      </c>
      <c r="H13" s="37">
        <v>20</v>
      </c>
      <c r="I13" s="12" t="s">
        <v>122</v>
      </c>
      <c r="J13" s="13"/>
      <c r="K13" s="13"/>
      <c r="L13" s="13"/>
      <c r="M13" s="13"/>
      <c r="N13" s="13"/>
      <c r="O13" s="12" t="s">
        <v>122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>
        <v>10</v>
      </c>
      <c r="B14" s="37">
        <v>272</v>
      </c>
      <c r="C14" s="38" t="s">
        <v>122</v>
      </c>
      <c r="D14" s="14"/>
      <c r="E14" s="81">
        <v>3.5416666666666666E-2</v>
      </c>
      <c r="F14" s="81">
        <v>3.6805555555555557E-2</v>
      </c>
      <c r="G14" s="81">
        <f t="shared" si="1"/>
        <v>1.3888888888888909E-3</v>
      </c>
      <c r="H14" s="37">
        <v>19</v>
      </c>
      <c r="I14" s="12" t="s">
        <v>122</v>
      </c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 t="s">
        <v>122</v>
      </c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>
        <v>10</v>
      </c>
      <c r="B15" s="37">
        <v>273</v>
      </c>
      <c r="C15" s="38" t="s">
        <v>122</v>
      </c>
      <c r="D15" s="14"/>
      <c r="E15" s="81">
        <v>0.52083333333333337</v>
      </c>
      <c r="F15" s="81">
        <v>0.5229166666666667</v>
      </c>
      <c r="G15" s="81">
        <f t="shared" si="1"/>
        <v>2.0833333333333259E-3</v>
      </c>
      <c r="H15" s="37">
        <v>11</v>
      </c>
      <c r="I15" s="12" t="s">
        <v>122</v>
      </c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 t="s">
        <v>122</v>
      </c>
      <c r="AC15" s="144" t="s">
        <v>267</v>
      </c>
    </row>
    <row r="16" spans="1:29" ht="15.75" x14ac:dyDescent="0.25">
      <c r="A16" s="37">
        <v>10</v>
      </c>
      <c r="B16" s="37">
        <v>275</v>
      </c>
      <c r="C16" s="38" t="s">
        <v>122</v>
      </c>
      <c r="D16" s="14"/>
      <c r="E16" s="81">
        <v>0.76180555555555551</v>
      </c>
      <c r="F16" s="81">
        <v>0.76527777777777772</v>
      </c>
      <c r="G16" s="81">
        <f t="shared" si="1"/>
        <v>3.4722222222222099E-3</v>
      </c>
      <c r="H16" s="37">
        <v>18</v>
      </c>
      <c r="I16" s="12"/>
      <c r="J16" s="13" t="s">
        <v>122</v>
      </c>
      <c r="K16" s="13"/>
      <c r="L16" s="13"/>
      <c r="M16" s="13"/>
      <c r="N16" s="13"/>
      <c r="O16" s="12"/>
      <c r="P16" s="13"/>
      <c r="Q16" s="13"/>
      <c r="R16" s="13" t="s">
        <v>122</v>
      </c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>
        <v>10</v>
      </c>
      <c r="B17" s="37">
        <v>276</v>
      </c>
      <c r="C17" s="38" t="s">
        <v>122</v>
      </c>
      <c r="D17" s="14"/>
      <c r="E17" s="81">
        <v>0.93125000000000002</v>
      </c>
      <c r="F17" s="81">
        <v>0.93611111111111112</v>
      </c>
      <c r="G17" s="81">
        <f t="shared" si="1"/>
        <v>4.8611111111110938E-3</v>
      </c>
      <c r="H17" s="37">
        <v>20</v>
      </c>
      <c r="I17" s="12" t="s">
        <v>122</v>
      </c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 t="s">
        <v>122</v>
      </c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>
        <v>11</v>
      </c>
      <c r="B18" s="37">
        <v>277</v>
      </c>
      <c r="C18" s="38" t="s">
        <v>122</v>
      </c>
      <c r="D18" s="14"/>
      <c r="E18" s="81">
        <v>4.0972222222222222E-2</v>
      </c>
      <c r="F18" s="81">
        <v>4.7222222222222221E-2</v>
      </c>
      <c r="G18" s="81">
        <f t="shared" si="1"/>
        <v>6.2499999999999986E-3</v>
      </c>
      <c r="H18" s="37">
        <v>12</v>
      </c>
      <c r="I18" s="12" t="s">
        <v>122</v>
      </c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 t="s">
        <v>122</v>
      </c>
      <c r="AC18" s="144" t="s">
        <v>269</v>
      </c>
    </row>
    <row r="19" spans="1:29" ht="15.75" x14ac:dyDescent="0.25">
      <c r="A19" s="37">
        <v>11</v>
      </c>
      <c r="B19" s="37">
        <v>279</v>
      </c>
      <c r="C19" s="38"/>
      <c r="D19" s="14" t="s">
        <v>122</v>
      </c>
      <c r="E19" s="81">
        <v>0.50486111111111109</v>
      </c>
      <c r="F19" s="81"/>
      <c r="G19" s="81"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 t="s">
        <v>270</v>
      </c>
    </row>
    <row r="20" spans="1:29" ht="15.75" x14ac:dyDescent="0.25">
      <c r="A20" s="37">
        <v>13</v>
      </c>
      <c r="B20" s="37">
        <v>280</v>
      </c>
      <c r="C20" s="38" t="s">
        <v>122</v>
      </c>
      <c r="D20" s="14"/>
      <c r="E20" s="81">
        <v>0.47430555555555554</v>
      </c>
      <c r="F20" s="81">
        <v>0.4777777777777778</v>
      </c>
      <c r="G20" s="81">
        <f t="shared" si="1"/>
        <v>3.4722222222222654E-3</v>
      </c>
      <c r="H20" s="37">
        <v>18</v>
      </c>
      <c r="I20" s="12" t="s">
        <v>122</v>
      </c>
      <c r="J20" s="13"/>
      <c r="K20" s="13"/>
      <c r="L20" s="13"/>
      <c r="M20" s="13"/>
      <c r="N20" s="13"/>
      <c r="O20" s="12" t="s">
        <v>122</v>
      </c>
      <c r="P20" s="13"/>
      <c r="Q20" s="13" t="s">
        <v>122</v>
      </c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 t="s">
        <v>271</v>
      </c>
    </row>
    <row r="21" spans="1:29" ht="15.75" x14ac:dyDescent="0.25">
      <c r="A21" s="37">
        <v>13</v>
      </c>
      <c r="B21" s="37">
        <v>281</v>
      </c>
      <c r="C21" s="38" t="s">
        <v>122</v>
      </c>
      <c r="D21" s="14"/>
      <c r="E21" s="81">
        <v>0.48958333333333331</v>
      </c>
      <c r="F21" s="81">
        <v>0.49513888888888891</v>
      </c>
      <c r="G21" s="81">
        <f t="shared" si="1"/>
        <v>5.5555555555555913E-3</v>
      </c>
      <c r="H21" s="37">
        <v>75</v>
      </c>
      <c r="I21" s="12" t="s">
        <v>122</v>
      </c>
      <c r="J21" s="13"/>
      <c r="K21" s="13"/>
      <c r="L21" s="13"/>
      <c r="M21" s="13"/>
      <c r="N21" s="13"/>
      <c r="O21" s="12"/>
      <c r="P21" s="13"/>
      <c r="Q21" s="13"/>
      <c r="R21" s="13" t="s">
        <v>122</v>
      </c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>
        <v>13</v>
      </c>
      <c r="B22" s="37">
        <v>282</v>
      </c>
      <c r="C22" s="38" t="s">
        <v>122</v>
      </c>
      <c r="D22" s="14"/>
      <c r="E22" s="81">
        <v>0.57916666666666672</v>
      </c>
      <c r="F22" s="81">
        <v>0.58194444444444449</v>
      </c>
      <c r="G22" s="81">
        <f t="shared" si="1"/>
        <v>2.7777777777777679E-3</v>
      </c>
      <c r="H22" s="37">
        <v>22</v>
      </c>
      <c r="I22" s="12" t="s">
        <v>122</v>
      </c>
      <c r="J22" s="13"/>
      <c r="K22" s="13"/>
      <c r="L22" s="13"/>
      <c r="M22" s="13"/>
      <c r="N22" s="13"/>
      <c r="O22" s="12" t="s">
        <v>122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>
        <v>13</v>
      </c>
      <c r="B23" s="37">
        <v>283</v>
      </c>
      <c r="C23" s="38" t="s">
        <v>122</v>
      </c>
      <c r="D23" s="14"/>
      <c r="E23" s="81">
        <v>0.79374999999999996</v>
      </c>
      <c r="F23" s="81">
        <v>0.79652777777777772</v>
      </c>
      <c r="G23" s="81">
        <f t="shared" si="1"/>
        <v>2.7777777777777679E-3</v>
      </c>
      <c r="H23" s="37">
        <v>58</v>
      </c>
      <c r="I23" s="12"/>
      <c r="J23" s="13" t="s">
        <v>122</v>
      </c>
      <c r="K23" s="13"/>
      <c r="L23" s="13"/>
      <c r="M23" s="13"/>
      <c r="N23" s="13"/>
      <c r="O23" s="12"/>
      <c r="P23" s="13"/>
      <c r="Q23" s="13"/>
      <c r="R23" s="13" t="s">
        <v>122</v>
      </c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>
        <v>13</v>
      </c>
      <c r="B24" s="37">
        <v>284</v>
      </c>
      <c r="C24" s="38" t="s">
        <v>122</v>
      </c>
      <c r="D24" s="14"/>
      <c r="E24" s="81">
        <v>0.8354166666666667</v>
      </c>
      <c r="F24" s="81">
        <v>0.83680555555555558</v>
      </c>
      <c r="G24" s="81">
        <f t="shared" si="1"/>
        <v>1.388888888888884E-3</v>
      </c>
      <c r="H24" s="37">
        <v>6</v>
      </c>
      <c r="I24" s="12" t="s">
        <v>122</v>
      </c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 t="s">
        <v>122</v>
      </c>
      <c r="W24" s="13"/>
      <c r="X24" s="13"/>
      <c r="Y24" s="13"/>
      <c r="Z24" s="22"/>
      <c r="AA24" s="22"/>
      <c r="AB24" s="14"/>
      <c r="AC24" s="144" t="s">
        <v>272</v>
      </c>
    </row>
    <row r="25" spans="1:29" ht="15.75" x14ac:dyDescent="0.25">
      <c r="A25" s="37">
        <v>14</v>
      </c>
      <c r="B25" s="37">
        <v>286</v>
      </c>
      <c r="C25" s="38" t="s">
        <v>122</v>
      </c>
      <c r="D25" s="14"/>
      <c r="E25" s="81">
        <v>0.43819444444444444</v>
      </c>
      <c r="F25" s="81">
        <v>0.44236111111111109</v>
      </c>
      <c r="G25" s="81">
        <f t="shared" si="1"/>
        <v>4.1666666666666519E-3</v>
      </c>
      <c r="H25" s="37">
        <v>37</v>
      </c>
      <c r="I25" s="12"/>
      <c r="J25" s="13"/>
      <c r="K25" s="13"/>
      <c r="L25" s="13" t="s">
        <v>122</v>
      </c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 t="s">
        <v>122</v>
      </c>
      <c r="Y25" s="13"/>
      <c r="Z25" s="22"/>
      <c r="AA25" s="22"/>
      <c r="AB25" s="14"/>
      <c r="AC25" s="144"/>
    </row>
    <row r="26" spans="1:29" ht="15.75" x14ac:dyDescent="0.25">
      <c r="A26" s="37">
        <v>14</v>
      </c>
      <c r="B26" s="37">
        <v>288</v>
      </c>
      <c r="C26" s="38" t="s">
        <v>122</v>
      </c>
      <c r="D26" s="14"/>
      <c r="E26" s="81">
        <v>0.71597222222222223</v>
      </c>
      <c r="F26" s="81">
        <v>0.72013888888888888</v>
      </c>
      <c r="G26" s="81">
        <f t="shared" si="1"/>
        <v>4.1666666666666519E-3</v>
      </c>
      <c r="H26" s="37">
        <v>15</v>
      </c>
      <c r="I26" s="12" t="s">
        <v>122</v>
      </c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 t="s">
        <v>122</v>
      </c>
      <c r="AC26" s="144" t="s">
        <v>253</v>
      </c>
    </row>
    <row r="27" spans="1:29" ht="15.75" x14ac:dyDescent="0.25">
      <c r="A27" s="37">
        <v>15</v>
      </c>
      <c r="B27" s="37">
        <v>289</v>
      </c>
      <c r="C27" s="38" t="s">
        <v>122</v>
      </c>
      <c r="D27" s="14"/>
      <c r="E27" s="81">
        <v>0.42638888888888887</v>
      </c>
      <c r="F27" s="81">
        <v>0.42986111111111114</v>
      </c>
      <c r="G27" s="81">
        <f t="shared" si="1"/>
        <v>3.4722222222222654E-3</v>
      </c>
      <c r="H27" s="37">
        <v>20</v>
      </c>
      <c r="I27" s="12" t="s">
        <v>122</v>
      </c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 t="s">
        <v>122</v>
      </c>
      <c r="AC27" s="144" t="s">
        <v>194</v>
      </c>
    </row>
    <row r="28" spans="1:29" ht="15.75" x14ac:dyDescent="0.25">
      <c r="A28" s="37">
        <v>16</v>
      </c>
      <c r="B28" s="37">
        <v>292</v>
      </c>
      <c r="C28" s="38" t="s">
        <v>122</v>
      </c>
      <c r="D28" s="14"/>
      <c r="E28" s="81">
        <v>0.4513888888888889</v>
      </c>
      <c r="F28" s="81">
        <v>0.45347222222222222</v>
      </c>
      <c r="G28" s="81">
        <f t="shared" si="1"/>
        <v>2.0833333333333259E-3</v>
      </c>
      <c r="H28" s="37">
        <v>9</v>
      </c>
      <c r="I28" s="12" t="s">
        <v>122</v>
      </c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 t="s">
        <v>122</v>
      </c>
      <c r="AC28" s="144" t="s">
        <v>276</v>
      </c>
    </row>
    <row r="29" spans="1:29" ht="15.75" x14ac:dyDescent="0.25">
      <c r="A29" s="37">
        <v>17</v>
      </c>
      <c r="B29" s="37">
        <v>293</v>
      </c>
      <c r="C29" s="38" t="s">
        <v>122</v>
      </c>
      <c r="D29" s="14"/>
      <c r="E29" s="81">
        <v>0.40763888888888888</v>
      </c>
      <c r="F29" s="81">
        <v>0.41805555555555557</v>
      </c>
      <c r="G29" s="81">
        <f t="shared" si="1"/>
        <v>1.0416666666666685E-2</v>
      </c>
      <c r="H29" s="37">
        <v>31</v>
      </c>
      <c r="I29" s="12"/>
      <c r="J29" s="13"/>
      <c r="K29" s="13" t="s">
        <v>122</v>
      </c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 t="s">
        <v>122</v>
      </c>
      <c r="AC29" s="144" t="s">
        <v>277</v>
      </c>
    </row>
    <row r="30" spans="1:29" ht="15.75" x14ac:dyDescent="0.25">
      <c r="A30" s="37">
        <v>17</v>
      </c>
      <c r="B30" s="37">
        <v>294</v>
      </c>
      <c r="C30" s="38" t="s">
        <v>122</v>
      </c>
      <c r="D30" s="14"/>
      <c r="E30" s="81">
        <v>0.81041666666666667</v>
      </c>
      <c r="F30" s="81">
        <v>0.8125</v>
      </c>
      <c r="G30" s="81">
        <f t="shared" si="1"/>
        <v>2.0833333333333259E-3</v>
      </c>
      <c r="H30" s="37">
        <v>22</v>
      </c>
      <c r="I30" s="12" t="s">
        <v>122</v>
      </c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 t="s">
        <v>122</v>
      </c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>
        <v>18</v>
      </c>
      <c r="B31" s="37">
        <v>295</v>
      </c>
      <c r="C31" s="38" t="s">
        <v>122</v>
      </c>
      <c r="D31" s="14"/>
      <c r="E31" s="81">
        <v>0.65</v>
      </c>
      <c r="F31" s="81">
        <v>0.65347222222222223</v>
      </c>
      <c r="G31" s="81">
        <f t="shared" si="1"/>
        <v>3.4722222222222099E-3</v>
      </c>
      <c r="H31" s="37">
        <v>18</v>
      </c>
      <c r="I31" s="12" t="s">
        <v>122</v>
      </c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 t="s">
        <v>122</v>
      </c>
      <c r="AC31" s="144" t="s">
        <v>278</v>
      </c>
    </row>
    <row r="32" spans="1:29" ht="15.75" x14ac:dyDescent="0.25">
      <c r="A32" s="37">
        <v>18</v>
      </c>
      <c r="B32" s="37">
        <v>296</v>
      </c>
      <c r="C32" s="38" t="s">
        <v>122</v>
      </c>
      <c r="D32" s="14"/>
      <c r="E32" s="81">
        <v>0</v>
      </c>
      <c r="F32" s="81">
        <v>3.472222222222222E-3</v>
      </c>
      <c r="G32" s="81">
        <f t="shared" si="1"/>
        <v>3.472222222222222E-3</v>
      </c>
      <c r="H32" s="37">
        <v>27</v>
      </c>
      <c r="I32" s="12" t="s">
        <v>122</v>
      </c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 t="s">
        <v>122</v>
      </c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>
        <v>19</v>
      </c>
      <c r="B33" s="37">
        <v>297</v>
      </c>
      <c r="C33" s="38" t="s">
        <v>122</v>
      </c>
      <c r="D33" s="14"/>
      <c r="E33" s="81">
        <v>0.14097222222222222</v>
      </c>
      <c r="F33" s="81">
        <v>0.14930555555555555</v>
      </c>
      <c r="G33" s="81">
        <f t="shared" si="1"/>
        <v>8.3333333333333315E-3</v>
      </c>
      <c r="H33" s="37">
        <v>18</v>
      </c>
      <c r="I33" s="12"/>
      <c r="J33" s="13" t="s">
        <v>122</v>
      </c>
      <c r="K33" s="13"/>
      <c r="L33" s="13"/>
      <c r="M33" s="13"/>
      <c r="N33" s="13"/>
      <c r="O33" s="12"/>
      <c r="P33" s="13"/>
      <c r="Q33" s="13"/>
      <c r="R33" s="13" t="s">
        <v>122</v>
      </c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>
        <v>19</v>
      </c>
      <c r="B34" s="37">
        <v>298</v>
      </c>
      <c r="C34" s="38" t="s">
        <v>122</v>
      </c>
      <c r="D34" s="14"/>
      <c r="E34" s="81">
        <v>0.72083333333333333</v>
      </c>
      <c r="F34" s="81">
        <v>0.72499999999999998</v>
      </c>
      <c r="G34" s="81">
        <f t="shared" si="1"/>
        <v>4.1666666666666519E-3</v>
      </c>
      <c r="H34" s="37">
        <v>15</v>
      </c>
      <c r="I34" s="12" t="s">
        <v>122</v>
      </c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 t="s">
        <v>122</v>
      </c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>
        <v>20</v>
      </c>
      <c r="B35" s="37">
        <v>299</v>
      </c>
      <c r="C35" s="38" t="s">
        <v>122</v>
      </c>
      <c r="D35" s="14"/>
      <c r="E35" s="81">
        <v>0.44513888888888886</v>
      </c>
      <c r="F35" s="81">
        <v>0.44861111111111113</v>
      </c>
      <c r="G35" s="81">
        <f t="shared" si="1"/>
        <v>3.4722222222222654E-3</v>
      </c>
      <c r="H35" s="37">
        <v>22</v>
      </c>
      <c r="I35" s="12" t="s">
        <v>122</v>
      </c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 t="s">
        <v>122</v>
      </c>
      <c r="Y35" s="13"/>
      <c r="Z35" s="22"/>
      <c r="AA35" s="22"/>
      <c r="AB35" s="14"/>
      <c r="AC35" s="144"/>
    </row>
    <row r="36" spans="1:29" ht="15.75" x14ac:dyDescent="0.25">
      <c r="A36" s="37">
        <v>20</v>
      </c>
      <c r="B36" s="37">
        <v>300</v>
      </c>
      <c r="C36" s="38" t="s">
        <v>122</v>
      </c>
      <c r="D36" s="14"/>
      <c r="E36" s="81">
        <v>0.59375</v>
      </c>
      <c r="F36" s="81">
        <v>0.59583333333333333</v>
      </c>
      <c r="G36" s="81">
        <f t="shared" si="1"/>
        <v>2.0833333333333259E-3</v>
      </c>
      <c r="H36" s="37">
        <v>12</v>
      </c>
      <c r="I36" s="12" t="s">
        <v>122</v>
      </c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 t="s">
        <v>122</v>
      </c>
      <c r="AC36" s="144" t="s">
        <v>279</v>
      </c>
    </row>
    <row r="37" spans="1:29" ht="15.75" x14ac:dyDescent="0.25">
      <c r="A37" s="37">
        <v>20</v>
      </c>
      <c r="B37" s="37">
        <v>301</v>
      </c>
      <c r="C37" s="38" t="s">
        <v>122</v>
      </c>
      <c r="D37" s="14"/>
      <c r="E37" s="81">
        <v>0.72916666666666663</v>
      </c>
      <c r="F37" s="81">
        <v>0.7319444444444444</v>
      </c>
      <c r="G37" s="81">
        <f t="shared" si="1"/>
        <v>2.7777777777777679E-3</v>
      </c>
      <c r="H37" s="37">
        <v>19</v>
      </c>
      <c r="I37" s="12"/>
      <c r="J37" s="13"/>
      <c r="K37" s="13"/>
      <c r="L37" s="13" t="s">
        <v>122</v>
      </c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 t="s">
        <v>122</v>
      </c>
      <c r="AC37" s="144" t="s">
        <v>280</v>
      </c>
    </row>
    <row r="38" spans="1:29" ht="15.75" x14ac:dyDescent="0.25">
      <c r="A38" s="89">
        <v>21</v>
      </c>
      <c r="B38" s="89">
        <v>302</v>
      </c>
      <c r="C38" s="147" t="s">
        <v>122</v>
      </c>
      <c r="D38" s="161"/>
      <c r="E38" s="135">
        <v>0.41805555555555557</v>
      </c>
      <c r="F38" s="135">
        <v>0.42222222222222222</v>
      </c>
      <c r="G38" s="81">
        <f t="shared" si="1"/>
        <v>4.1666666666666519E-3</v>
      </c>
      <c r="H38" s="89">
        <v>7</v>
      </c>
      <c r="I38" s="137"/>
      <c r="J38" s="57" t="s">
        <v>122</v>
      </c>
      <c r="K38" s="57"/>
      <c r="L38" s="57"/>
      <c r="M38" s="57"/>
      <c r="N38" s="57"/>
      <c r="O38" s="137"/>
      <c r="P38" s="57"/>
      <c r="Q38" s="57"/>
      <c r="R38" s="57"/>
      <c r="S38" s="57"/>
      <c r="T38" s="57"/>
      <c r="U38" s="57" t="s">
        <v>122</v>
      </c>
      <c r="V38" s="57"/>
      <c r="W38" s="57"/>
      <c r="X38" s="57"/>
      <c r="Y38" s="57"/>
      <c r="Z38" s="162"/>
      <c r="AA38" s="162"/>
      <c r="AB38" s="161"/>
      <c r="AC38" s="163" t="s">
        <v>281</v>
      </c>
    </row>
    <row r="39" spans="1:29" ht="15.75" x14ac:dyDescent="0.25">
      <c r="A39" s="89">
        <v>22</v>
      </c>
      <c r="B39" s="89">
        <v>303</v>
      </c>
      <c r="C39" s="147" t="s">
        <v>122</v>
      </c>
      <c r="D39" s="161"/>
      <c r="E39" s="135">
        <v>0.50694444444444442</v>
      </c>
      <c r="F39" s="135">
        <v>0.50972222222222219</v>
      </c>
      <c r="G39" s="81">
        <f t="shared" si="1"/>
        <v>2.7777777777777679E-3</v>
      </c>
      <c r="H39" s="89">
        <v>28</v>
      </c>
      <c r="I39" s="137"/>
      <c r="J39" s="57"/>
      <c r="K39" s="57"/>
      <c r="L39" s="57" t="s">
        <v>122</v>
      </c>
      <c r="M39" s="57"/>
      <c r="N39" s="57"/>
      <c r="O39" s="137" t="s">
        <v>122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162"/>
      <c r="AA39" s="162"/>
      <c r="AB39" s="161"/>
      <c r="AC39" s="163"/>
    </row>
    <row r="40" spans="1:29" ht="15.75" x14ac:dyDescent="0.25">
      <c r="A40" s="89">
        <v>22</v>
      </c>
      <c r="B40" s="89">
        <v>304</v>
      </c>
      <c r="C40" s="147" t="s">
        <v>122</v>
      </c>
      <c r="D40" s="161"/>
      <c r="E40" s="135">
        <v>0.77847222222222223</v>
      </c>
      <c r="F40" s="135">
        <v>0.78680555555555554</v>
      </c>
      <c r="G40" s="81">
        <f t="shared" si="1"/>
        <v>8.3333333333333037E-3</v>
      </c>
      <c r="H40" s="89">
        <v>29</v>
      </c>
      <c r="I40" s="137"/>
      <c r="J40" s="57"/>
      <c r="K40" s="57" t="s">
        <v>122</v>
      </c>
      <c r="L40" s="57"/>
      <c r="M40" s="57"/>
      <c r="N40" s="57"/>
      <c r="O40" s="137"/>
      <c r="P40" s="57"/>
      <c r="Q40" s="57"/>
      <c r="R40" s="57"/>
      <c r="S40" s="57"/>
      <c r="T40" s="57"/>
      <c r="U40" s="57"/>
      <c r="V40" s="57" t="s">
        <v>122</v>
      </c>
      <c r="W40" s="57"/>
      <c r="X40" s="57"/>
      <c r="Y40" s="57"/>
      <c r="Z40" s="162"/>
      <c r="AA40" s="162"/>
      <c r="AB40" s="161"/>
      <c r="AC40" s="163"/>
    </row>
    <row r="41" spans="1:29" ht="15.75" x14ac:dyDescent="0.25">
      <c r="A41" s="89">
        <v>23</v>
      </c>
      <c r="B41" s="89">
        <v>305</v>
      </c>
      <c r="C41" s="147" t="s">
        <v>122</v>
      </c>
      <c r="D41" s="161"/>
      <c r="E41" s="135">
        <v>8.9583333333333334E-2</v>
      </c>
      <c r="F41" s="135">
        <v>9.583333333333334E-2</v>
      </c>
      <c r="G41" s="81">
        <f t="shared" si="1"/>
        <v>6.2500000000000056E-3</v>
      </c>
      <c r="H41" s="89">
        <v>26</v>
      </c>
      <c r="I41" s="137"/>
      <c r="J41" s="57"/>
      <c r="K41" s="57"/>
      <c r="L41" s="57"/>
      <c r="M41" s="57" t="s">
        <v>122</v>
      </c>
      <c r="N41" s="57"/>
      <c r="O41" s="137" t="s">
        <v>122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162"/>
      <c r="AA41" s="162"/>
      <c r="AB41" s="161"/>
      <c r="AC41" s="163"/>
    </row>
    <row r="42" spans="1:29" ht="15.75" x14ac:dyDescent="0.25">
      <c r="A42" s="89">
        <v>23</v>
      </c>
      <c r="B42" s="89">
        <v>306</v>
      </c>
      <c r="C42" s="147" t="s">
        <v>122</v>
      </c>
      <c r="D42" s="161"/>
      <c r="E42" s="135">
        <v>0.36458333333333331</v>
      </c>
      <c r="F42" s="135">
        <v>0.37361111111111112</v>
      </c>
      <c r="G42" s="81">
        <f t="shared" si="1"/>
        <v>9.0277777777778012E-3</v>
      </c>
      <c r="H42" s="89">
        <v>22</v>
      </c>
      <c r="I42" s="137"/>
      <c r="J42" s="57"/>
      <c r="K42" s="57" t="s">
        <v>122</v>
      </c>
      <c r="L42" s="57"/>
      <c r="M42" s="57"/>
      <c r="N42" s="57"/>
      <c r="O42" s="137" t="s">
        <v>122</v>
      </c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162"/>
      <c r="AA42" s="162"/>
      <c r="AB42" s="161"/>
      <c r="AC42" s="163"/>
    </row>
    <row r="43" spans="1:29" ht="15.75" x14ac:dyDescent="0.25">
      <c r="A43" s="89">
        <v>24</v>
      </c>
      <c r="B43" s="89">
        <v>307</v>
      </c>
      <c r="C43" s="147" t="s">
        <v>122</v>
      </c>
      <c r="D43" s="161"/>
      <c r="E43" s="135">
        <v>0.35972222222222222</v>
      </c>
      <c r="F43" s="135">
        <v>0.36388888888888887</v>
      </c>
      <c r="G43" s="81">
        <f t="shared" si="1"/>
        <v>4.1666666666666519E-3</v>
      </c>
      <c r="H43" s="89">
        <v>22</v>
      </c>
      <c r="I43" s="137"/>
      <c r="J43" s="57" t="s">
        <v>122</v>
      </c>
      <c r="K43" s="57"/>
      <c r="L43" s="57"/>
      <c r="M43" s="57"/>
      <c r="N43" s="57"/>
      <c r="O43" s="137"/>
      <c r="P43" s="57"/>
      <c r="Q43" s="57"/>
      <c r="R43" s="57" t="s">
        <v>122</v>
      </c>
      <c r="S43" s="57"/>
      <c r="T43" s="57"/>
      <c r="U43" s="57"/>
      <c r="V43" s="57"/>
      <c r="W43" s="57"/>
      <c r="X43" s="57"/>
      <c r="Y43" s="57"/>
      <c r="Z43" s="162"/>
      <c r="AA43" s="162"/>
      <c r="AB43" s="161"/>
      <c r="AC43" s="163" t="s">
        <v>282</v>
      </c>
    </row>
    <row r="44" spans="1:29" ht="15.75" x14ac:dyDescent="0.25">
      <c r="A44" s="89">
        <v>24</v>
      </c>
      <c r="B44" s="89">
        <v>308</v>
      </c>
      <c r="C44" s="147" t="s">
        <v>122</v>
      </c>
      <c r="D44" s="161"/>
      <c r="E44" s="135">
        <v>0.89444444444444449</v>
      </c>
      <c r="F44" s="135">
        <v>0.8979166666666667</v>
      </c>
      <c r="G44" s="81">
        <f t="shared" si="1"/>
        <v>3.4722222222222099E-3</v>
      </c>
      <c r="H44" s="89">
        <v>23</v>
      </c>
      <c r="I44" s="137" t="s">
        <v>122</v>
      </c>
      <c r="J44" s="57"/>
      <c r="K44" s="57"/>
      <c r="L44" s="57"/>
      <c r="M44" s="57"/>
      <c r="N44" s="57"/>
      <c r="O44" s="137" t="s">
        <v>122</v>
      </c>
      <c r="P44" s="57"/>
      <c r="Q44" s="57" t="s">
        <v>122</v>
      </c>
      <c r="R44" s="57"/>
      <c r="S44" s="57"/>
      <c r="T44" s="57"/>
      <c r="U44" s="57"/>
      <c r="V44" s="57"/>
      <c r="W44" s="57"/>
      <c r="X44" s="57"/>
      <c r="Y44" s="57"/>
      <c r="Z44" s="162"/>
      <c r="AA44" s="162"/>
      <c r="AB44" s="161"/>
      <c r="AC44" s="163" t="s">
        <v>283</v>
      </c>
    </row>
    <row r="45" spans="1:29" ht="15.75" x14ac:dyDescent="0.25">
      <c r="A45" s="89">
        <v>26</v>
      </c>
      <c r="B45" s="89">
        <v>310</v>
      </c>
      <c r="C45" s="147" t="s">
        <v>122</v>
      </c>
      <c r="D45" s="161"/>
      <c r="E45" s="135">
        <v>0.59513888888888888</v>
      </c>
      <c r="F45" s="135">
        <v>0.59930555555555554</v>
      </c>
      <c r="G45" s="81">
        <f t="shared" si="1"/>
        <v>4.1666666666666519E-3</v>
      </c>
      <c r="H45" s="89">
        <v>18</v>
      </c>
      <c r="I45" s="137" t="s">
        <v>122</v>
      </c>
      <c r="J45" s="57"/>
      <c r="K45" s="57"/>
      <c r="L45" s="57"/>
      <c r="M45" s="57"/>
      <c r="N45" s="57"/>
      <c r="O45" s="13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162"/>
      <c r="AA45" s="162"/>
      <c r="AB45" s="161" t="s">
        <v>122</v>
      </c>
      <c r="AC45" s="163" t="s">
        <v>285</v>
      </c>
    </row>
    <row r="46" spans="1:29" ht="15.75" x14ac:dyDescent="0.25">
      <c r="A46" s="89">
        <v>26</v>
      </c>
      <c r="B46" s="89">
        <v>311</v>
      </c>
      <c r="C46" s="147" t="s">
        <v>122</v>
      </c>
      <c r="D46" s="161"/>
      <c r="E46" s="135">
        <v>0.80763888888888891</v>
      </c>
      <c r="F46" s="135">
        <v>0.81180555555555556</v>
      </c>
      <c r="G46" s="81">
        <f t="shared" si="1"/>
        <v>4.1666666666666519E-3</v>
      </c>
      <c r="H46" s="89">
        <v>32</v>
      </c>
      <c r="I46" s="137" t="s">
        <v>122</v>
      </c>
      <c r="J46" s="57"/>
      <c r="K46" s="57"/>
      <c r="L46" s="57"/>
      <c r="M46" s="57"/>
      <c r="N46" s="57"/>
      <c r="O46" s="137"/>
      <c r="P46" s="57"/>
      <c r="Q46" s="57"/>
      <c r="R46" s="57" t="s">
        <v>122</v>
      </c>
      <c r="S46" s="57"/>
      <c r="T46" s="57"/>
      <c r="U46" s="57"/>
      <c r="V46" s="57"/>
      <c r="W46" s="57"/>
      <c r="X46" s="57"/>
      <c r="Y46" s="57"/>
      <c r="Z46" s="162"/>
      <c r="AA46" s="162"/>
      <c r="AB46" s="161"/>
      <c r="AC46" s="163"/>
    </row>
    <row r="47" spans="1:29" ht="15.75" x14ac:dyDescent="0.25">
      <c r="A47" s="89">
        <v>27</v>
      </c>
      <c r="B47" s="89">
        <v>313</v>
      </c>
      <c r="C47" s="147" t="s">
        <v>122</v>
      </c>
      <c r="D47" s="161"/>
      <c r="E47" s="135">
        <v>0.51111111111111107</v>
      </c>
      <c r="F47" s="135">
        <v>0.5131944444444444</v>
      </c>
      <c r="G47" s="81">
        <f t="shared" si="1"/>
        <v>2.0833333333333259E-3</v>
      </c>
      <c r="H47" s="89">
        <v>21</v>
      </c>
      <c r="I47" s="137" t="s">
        <v>122</v>
      </c>
      <c r="J47" s="57"/>
      <c r="K47" s="57"/>
      <c r="L47" s="57"/>
      <c r="M47" s="57"/>
      <c r="N47" s="57"/>
      <c r="O47" s="137" t="s">
        <v>122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162"/>
      <c r="AA47" s="162"/>
      <c r="AB47" s="161"/>
      <c r="AC47" s="163"/>
    </row>
    <row r="48" spans="1:29" ht="15.75" x14ac:dyDescent="0.25">
      <c r="A48" s="89">
        <v>27</v>
      </c>
      <c r="B48" s="89">
        <v>314</v>
      </c>
      <c r="C48" s="147" t="s">
        <v>122</v>
      </c>
      <c r="D48" s="161"/>
      <c r="E48" s="135">
        <v>0.59027777777777779</v>
      </c>
      <c r="F48" s="135">
        <v>0.59027777777777779</v>
      </c>
      <c r="G48" s="81">
        <f t="shared" si="1"/>
        <v>0</v>
      </c>
      <c r="H48" s="89">
        <v>13</v>
      </c>
      <c r="I48" s="137" t="s">
        <v>122</v>
      </c>
      <c r="J48" s="57"/>
      <c r="K48" s="57"/>
      <c r="L48" s="57"/>
      <c r="M48" s="57"/>
      <c r="N48" s="57"/>
      <c r="O48" s="137"/>
      <c r="P48" s="57"/>
      <c r="Q48" s="57"/>
      <c r="R48" s="57" t="s">
        <v>122</v>
      </c>
      <c r="S48" s="57"/>
      <c r="T48" s="57"/>
      <c r="U48" s="57"/>
      <c r="V48" s="57"/>
      <c r="W48" s="57"/>
      <c r="X48" s="57"/>
      <c r="Y48" s="57"/>
      <c r="Z48" s="162"/>
      <c r="AA48" s="162"/>
      <c r="AB48" s="161"/>
      <c r="AC48" s="163"/>
    </row>
    <row r="49" spans="1:29" ht="15.75" x14ac:dyDescent="0.25">
      <c r="A49" s="89">
        <v>28</v>
      </c>
      <c r="B49" s="89">
        <v>315</v>
      </c>
      <c r="C49" s="147" t="s">
        <v>122</v>
      </c>
      <c r="D49" s="161"/>
      <c r="E49" s="135">
        <v>0.50069444444444444</v>
      </c>
      <c r="F49" s="135">
        <v>0.50486111111111109</v>
      </c>
      <c r="G49" s="81">
        <f t="shared" si="1"/>
        <v>4.1666666666666519E-3</v>
      </c>
      <c r="H49" s="89">
        <v>19</v>
      </c>
      <c r="I49" s="137"/>
      <c r="J49" s="57"/>
      <c r="K49" s="57"/>
      <c r="L49" s="57" t="s">
        <v>122</v>
      </c>
      <c r="M49" s="57"/>
      <c r="N49" s="57"/>
      <c r="O49" s="137"/>
      <c r="P49" s="57"/>
      <c r="Q49" s="57"/>
      <c r="R49" s="57"/>
      <c r="S49" s="57"/>
      <c r="T49" s="57"/>
      <c r="U49" s="57" t="s">
        <v>122</v>
      </c>
      <c r="V49" s="57"/>
      <c r="W49" s="57"/>
      <c r="X49" s="57"/>
      <c r="Y49" s="57"/>
      <c r="Z49" s="162"/>
      <c r="AA49" s="162"/>
      <c r="AB49" s="161"/>
      <c r="AC49" s="163"/>
    </row>
    <row r="50" spans="1:29" ht="15.75" x14ac:dyDescent="0.25">
      <c r="A50" s="89">
        <v>29</v>
      </c>
      <c r="B50" s="89">
        <v>316</v>
      </c>
      <c r="C50" s="147" t="s">
        <v>122</v>
      </c>
      <c r="D50" s="161"/>
      <c r="E50" s="135">
        <v>0.25694444444444442</v>
      </c>
      <c r="F50" s="135">
        <v>0.26180555555555557</v>
      </c>
      <c r="G50" s="81">
        <f t="shared" si="1"/>
        <v>4.8611111111111494E-3</v>
      </c>
      <c r="H50" s="89">
        <v>24</v>
      </c>
      <c r="I50" s="137" t="s">
        <v>122</v>
      </c>
      <c r="J50" s="57"/>
      <c r="K50" s="57"/>
      <c r="L50" s="57"/>
      <c r="M50" s="57"/>
      <c r="N50" s="57"/>
      <c r="O50" s="13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62"/>
      <c r="AA50" s="162"/>
      <c r="AB50" s="161" t="s">
        <v>122</v>
      </c>
      <c r="AC50" s="163" t="s">
        <v>286</v>
      </c>
    </row>
    <row r="51" spans="1:29" ht="15.75" x14ac:dyDescent="0.25">
      <c r="A51" s="89">
        <v>29</v>
      </c>
      <c r="B51" s="89">
        <v>317</v>
      </c>
      <c r="C51" s="147" t="s">
        <v>122</v>
      </c>
      <c r="D51" s="161"/>
      <c r="E51" s="135">
        <v>0.4152777777777778</v>
      </c>
      <c r="F51" s="135">
        <v>0.41875000000000001</v>
      </c>
      <c r="G51" s="81">
        <f t="shared" si="1"/>
        <v>3.4722222222222099E-3</v>
      </c>
      <c r="H51" s="89">
        <v>24</v>
      </c>
      <c r="I51" s="137" t="s">
        <v>122</v>
      </c>
      <c r="J51" s="57"/>
      <c r="K51" s="57"/>
      <c r="L51" s="57"/>
      <c r="M51" s="57"/>
      <c r="N51" s="57"/>
      <c r="O51" s="137"/>
      <c r="P51" s="57"/>
      <c r="Q51" s="57" t="s">
        <v>122</v>
      </c>
      <c r="R51" s="57"/>
      <c r="S51" s="57"/>
      <c r="T51" s="57"/>
      <c r="U51" s="57"/>
      <c r="V51" s="57"/>
      <c r="W51" s="57"/>
      <c r="X51" s="57"/>
      <c r="Y51" s="57"/>
      <c r="Z51" s="162"/>
      <c r="AA51" s="162"/>
      <c r="AB51" s="161"/>
      <c r="AC51" s="163" t="s">
        <v>287</v>
      </c>
    </row>
    <row r="52" spans="1:29" ht="15.75" x14ac:dyDescent="0.25">
      <c r="A52" s="89">
        <v>30</v>
      </c>
      <c r="B52" s="89">
        <v>318</v>
      </c>
      <c r="C52" s="147" t="s">
        <v>122</v>
      </c>
      <c r="D52" s="161"/>
      <c r="E52" s="135">
        <v>0.60069444444444442</v>
      </c>
      <c r="F52" s="135">
        <v>0.60416666666666663</v>
      </c>
      <c r="G52" s="81">
        <f t="shared" si="1"/>
        <v>3.4722222222222099E-3</v>
      </c>
      <c r="H52" s="89">
        <v>26</v>
      </c>
      <c r="I52" s="137" t="s">
        <v>122</v>
      </c>
      <c r="J52" s="57"/>
      <c r="K52" s="57"/>
      <c r="L52" s="57"/>
      <c r="M52" s="57"/>
      <c r="N52" s="57"/>
      <c r="O52" s="137" t="s">
        <v>122</v>
      </c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162"/>
      <c r="AA52" s="162"/>
      <c r="AB52" s="161"/>
      <c r="AC52" s="163"/>
    </row>
    <row r="53" spans="1:29" ht="16.5" thickBot="1" x14ac:dyDescent="0.3">
      <c r="A53" s="89">
        <v>30</v>
      </c>
      <c r="B53" s="89">
        <v>319</v>
      </c>
      <c r="C53" s="147" t="s">
        <v>122</v>
      </c>
      <c r="D53" s="161"/>
      <c r="E53" s="135">
        <v>0.62013888888888891</v>
      </c>
      <c r="F53" s="135">
        <v>0.63194444444444442</v>
      </c>
      <c r="G53" s="81">
        <f t="shared" si="1"/>
        <v>1.1805555555555514E-2</v>
      </c>
      <c r="H53" s="89">
        <v>42</v>
      </c>
      <c r="I53" s="137"/>
      <c r="J53" s="57"/>
      <c r="K53" s="57" t="s">
        <v>122</v>
      </c>
      <c r="L53" s="57"/>
      <c r="M53" s="57"/>
      <c r="N53" s="57"/>
      <c r="O53" s="13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162"/>
      <c r="AA53" s="162"/>
      <c r="AB53" s="161" t="s">
        <v>122</v>
      </c>
      <c r="AC53" s="163" t="s">
        <v>288</v>
      </c>
    </row>
    <row r="54" spans="1:29" ht="16.5" thickBot="1" x14ac:dyDescent="0.3">
      <c r="A54" s="39">
        <f>COUNTA(A5:A53)</f>
        <v>49</v>
      </c>
      <c r="B54" s="39">
        <f>COUNTA(B5:B53)</f>
        <v>49</v>
      </c>
      <c r="C54" s="39">
        <f>COUNTA(C5:C53)</f>
        <v>47</v>
      </c>
      <c r="D54" s="39">
        <f>COUNTA(D5:D53)</f>
        <v>1</v>
      </c>
      <c r="E54" s="39"/>
      <c r="F54" s="39"/>
      <c r="G54" s="83">
        <f>AVERAGE(G5:G53)</f>
        <v>3.9824263038548743E-3</v>
      </c>
      <c r="H54" s="98">
        <f>SUM(H5:H53)/60</f>
        <v>18.283333333333335</v>
      </c>
      <c r="I54" s="39">
        <f t="shared" ref="I54:AB54" si="2">COUNTA(I5:I53)</f>
        <v>29</v>
      </c>
      <c r="J54" s="39">
        <f t="shared" si="2"/>
        <v>6</v>
      </c>
      <c r="K54" s="39">
        <f t="shared" si="2"/>
        <v>4</v>
      </c>
      <c r="L54" s="39">
        <f t="shared" si="2"/>
        <v>7</v>
      </c>
      <c r="M54" s="39">
        <f t="shared" si="2"/>
        <v>1</v>
      </c>
      <c r="N54" s="39">
        <f t="shared" si="2"/>
        <v>0</v>
      </c>
      <c r="O54" s="39">
        <f t="shared" si="2"/>
        <v>11</v>
      </c>
      <c r="P54" s="39">
        <f t="shared" si="2"/>
        <v>0</v>
      </c>
      <c r="Q54" s="39">
        <f t="shared" si="2"/>
        <v>4</v>
      </c>
      <c r="R54" s="39">
        <f t="shared" si="2"/>
        <v>7</v>
      </c>
      <c r="S54" s="39">
        <f t="shared" si="2"/>
        <v>1</v>
      </c>
      <c r="T54" s="39">
        <f t="shared" si="2"/>
        <v>2</v>
      </c>
      <c r="U54" s="39">
        <f t="shared" si="2"/>
        <v>6</v>
      </c>
      <c r="V54" s="39">
        <f t="shared" si="2"/>
        <v>2</v>
      </c>
      <c r="W54" s="39">
        <f t="shared" si="2"/>
        <v>0</v>
      </c>
      <c r="X54" s="39">
        <f t="shared" si="2"/>
        <v>2</v>
      </c>
      <c r="Y54" s="39">
        <f t="shared" si="2"/>
        <v>0</v>
      </c>
      <c r="Z54" s="39">
        <f t="shared" si="2"/>
        <v>1</v>
      </c>
      <c r="AA54" s="39">
        <f t="shared" si="2"/>
        <v>0</v>
      </c>
      <c r="AB54" s="39">
        <f t="shared" si="2"/>
        <v>14</v>
      </c>
      <c r="AC54" s="40"/>
    </row>
    <row r="55" spans="1:29" x14ac:dyDescent="0.25">
      <c r="A55" s="41"/>
      <c r="C55" s="20"/>
      <c r="D55" s="20"/>
      <c r="E55" s="20"/>
      <c r="F55" s="20"/>
      <c r="G55" s="20"/>
    </row>
    <row r="56" spans="1:29" x14ac:dyDescent="0.25">
      <c r="C56" s="20"/>
      <c r="D56" s="20"/>
      <c r="E56" s="20"/>
      <c r="F56" s="20"/>
      <c r="G56" s="20"/>
    </row>
    <row r="57" spans="1:29" ht="15.75" x14ac:dyDescent="0.25">
      <c r="C57" s="20"/>
      <c r="D57" s="20"/>
      <c r="E57" s="20"/>
      <c r="F57" s="20"/>
      <c r="G57" s="20"/>
      <c r="H57" s="111">
        <f>SUM(I54:N54)</f>
        <v>47</v>
      </c>
    </row>
    <row r="58" spans="1:29" ht="30" x14ac:dyDescent="0.25">
      <c r="C58" s="20"/>
      <c r="D58" s="20"/>
      <c r="E58" s="20" t="s">
        <v>78</v>
      </c>
      <c r="F58" s="210" t="s">
        <v>297</v>
      </c>
      <c r="G58" s="20"/>
      <c r="H58" s="210"/>
    </row>
    <row r="59" spans="1:29" x14ac:dyDescent="0.25">
      <c r="C59" s="20"/>
      <c r="D59" t="s">
        <v>8</v>
      </c>
      <c r="E59" s="20">
        <v>30</v>
      </c>
      <c r="F59" s="204">
        <f>AVERAGE(G7,G10,G12,G13,G14,G15,G17,G18,G19,G20,G20,G21,G22,G24,G27,G28,G30,G31,G32,G34,G35,G36,G44,G45,G46,G47,G48,G50,G51,G52,)</f>
        <v>3.0913978494623668E-3</v>
      </c>
      <c r="G59" s="20"/>
    </row>
    <row r="60" spans="1:29" x14ac:dyDescent="0.25">
      <c r="C60" s="20"/>
      <c r="D60" t="s">
        <v>9</v>
      </c>
      <c r="E60" s="20">
        <v>6</v>
      </c>
      <c r="F60" s="204">
        <f>AVERAGE(G9,G16,G23,G33,G38,G43,)</f>
        <v>3.7698412698412604E-3</v>
      </c>
      <c r="G60" s="20"/>
    </row>
    <row r="61" spans="1:29" x14ac:dyDescent="0.25">
      <c r="C61" s="20"/>
      <c r="D61" t="s">
        <v>84</v>
      </c>
      <c r="E61" s="20">
        <v>4</v>
      </c>
      <c r="F61" s="204">
        <f>AVERAGE(G29,G40,G42,)</f>
        <v>6.9444444444444475E-3</v>
      </c>
      <c r="G61" s="20"/>
    </row>
    <row r="62" spans="1:29" x14ac:dyDescent="0.25">
      <c r="C62" s="20"/>
      <c r="D62" t="s">
        <v>296</v>
      </c>
      <c r="E62" s="20">
        <v>7</v>
      </c>
      <c r="F62" s="204">
        <f>AVERAGE(G5,G6,G8,G25,G37,G39,G49,)</f>
        <v>3.2986111111111167E-3</v>
      </c>
      <c r="G62" s="20"/>
    </row>
    <row r="63" spans="1:29" ht="15.75" thickBot="1" x14ac:dyDescent="0.3">
      <c r="C63" s="20"/>
      <c r="D63" s="211" t="s">
        <v>12</v>
      </c>
      <c r="E63" s="212">
        <v>1</v>
      </c>
      <c r="F63" s="213">
        <f>AVERAGE(G41)</f>
        <v>6.2500000000000056E-3</v>
      </c>
      <c r="G63" s="20"/>
    </row>
    <row r="64" spans="1:29" x14ac:dyDescent="0.25">
      <c r="C64" s="20"/>
      <c r="D64" s="20"/>
      <c r="E64" s="20">
        <f>SUM(E59:E63)</f>
        <v>48</v>
      </c>
      <c r="F64" s="204">
        <f>AVERAGE(F59:F63)</f>
        <v>4.6708589349718395E-3</v>
      </c>
      <c r="G64" s="20"/>
    </row>
    <row r="65" spans="3:7" x14ac:dyDescent="0.25">
      <c r="C65" s="20"/>
      <c r="D65" s="20"/>
      <c r="E65" s="20"/>
      <c r="F65" s="20"/>
      <c r="G65" s="20"/>
    </row>
  </sheetData>
  <mergeCells count="6">
    <mergeCell ref="O11:AB11"/>
    <mergeCell ref="A2:B2"/>
    <mergeCell ref="C3:D3"/>
    <mergeCell ref="I3:N3"/>
    <mergeCell ref="B1:AC1"/>
    <mergeCell ref="O3:AB3"/>
  </mergeCells>
  <pageMargins left="0.25" right="0.25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January - EMS </vt:lpstr>
      <vt:lpstr>January - Fire </vt:lpstr>
      <vt:lpstr>February - EMS </vt:lpstr>
      <vt:lpstr>February - Fire </vt:lpstr>
      <vt:lpstr>March - EMS </vt:lpstr>
      <vt:lpstr>March - Fire </vt:lpstr>
      <vt:lpstr>April - EMS</vt:lpstr>
      <vt:lpstr>April - Fire </vt:lpstr>
      <vt:lpstr>May - EMS </vt:lpstr>
      <vt:lpstr>May - Fire</vt:lpstr>
      <vt:lpstr>June - EMS </vt:lpstr>
      <vt:lpstr>June - Fire </vt:lpstr>
      <vt:lpstr>July - EMS </vt:lpstr>
      <vt:lpstr>July - Fire </vt:lpstr>
      <vt:lpstr>August - EMS </vt:lpstr>
      <vt:lpstr>August - Fire </vt:lpstr>
      <vt:lpstr>September - EMS </vt:lpstr>
      <vt:lpstr>September - Fire </vt:lpstr>
      <vt:lpstr>October - EMS </vt:lpstr>
      <vt:lpstr>October - Fire </vt:lpstr>
      <vt:lpstr>November - EMS </vt:lpstr>
      <vt:lpstr>November - Fire </vt:lpstr>
      <vt:lpstr>December - EMS </vt:lpstr>
      <vt:lpstr>December - Fire </vt:lpstr>
      <vt:lpstr>Summary - EMS </vt:lpstr>
      <vt:lpstr>Summary  - Fire </vt:lpstr>
      <vt:lpstr>Running Totals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Cederholm</dc:creator>
  <cp:lastModifiedBy>Michael Cederholm</cp:lastModifiedBy>
  <cp:lastPrinted>2024-08-29T17:01:32Z</cp:lastPrinted>
  <dcterms:created xsi:type="dcterms:W3CDTF">2023-01-06T12:13:01Z</dcterms:created>
  <dcterms:modified xsi:type="dcterms:W3CDTF">2024-09-05T17:12:47Z</dcterms:modified>
</cp:coreProperties>
</file>