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256" windowHeight="12588" firstSheet="2" activeTab="2"/>
  </bookViews>
  <sheets>
    <sheet name="Instructions" sheetId="8" state="hidden" r:id="rId1"/>
    <sheet name="Data Input" sheetId="2" state="hidden" r:id="rId2"/>
    <sheet name="Revenues" sheetId="3" r:id="rId3"/>
    <sheet name="Expenditures" sheetId="4" r:id="rId4"/>
    <sheet name="Position" sheetId="5" r:id="rId5"/>
    <sheet name="Obligations" sheetId="6" r:id="rId6"/>
  </sheets>
  <definedNames>
    <definedName name="Citizens_Guide_Instructions" localSheetId="0">Instructions!$A$1:$AV$10</definedName>
    <definedName name="OLE_LINK1" localSheetId="0">Instructions!$A$1</definedName>
    <definedName name="OLE_LINK2" localSheetId="0">Instructions!$A$31</definedName>
    <definedName name="_xlnm.Print_Area" localSheetId="1">'Data Input'!$A$1:$I$81</definedName>
    <definedName name="_xlnm.Print_Area" localSheetId="3">Expenditures!$A$1:$J$42</definedName>
    <definedName name="_xlnm.Print_Area" localSheetId="0">Instructions!$A$1:$L$93</definedName>
    <definedName name="_xlnm.Print_Area" localSheetId="5">Obligations!A1:P38</definedName>
    <definedName name="_xlnm.Print_Area" localSheetId="4">Position!$A$1:$I$40</definedName>
    <definedName name="_xlnm.Print_Area" localSheetId="2">Revenues!A1:J38</definedName>
    <definedName name="_xlnm.Print_Titles" localSheetId="1">'Data Input'!$1:$5</definedName>
    <definedName name="_xlnm.Print_Titles" localSheetId="0">Instructions!$1:$2</definedName>
  </definedNames>
  <calcPr calcId="125725" fullCalcOnLoad="1"/>
</workbook>
</file>

<file path=xl/calcChain.xml><?xml version="1.0" encoding="utf-8"?>
<calcChain xmlns="http://schemas.openxmlformats.org/spreadsheetml/2006/main">
  <c r="D65" i="2"/>
  <c r="C68"/>
  <c r="C73" s="1"/>
  <c r="H11"/>
  <c r="H12"/>
  <c r="H13"/>
  <c r="H14"/>
  <c r="H15"/>
  <c r="H16"/>
  <c r="H17"/>
  <c r="H18"/>
  <c r="H19"/>
  <c r="I11"/>
  <c r="I12"/>
  <c r="I13"/>
  <c r="I14"/>
  <c r="I15"/>
  <c r="I16"/>
  <c r="I17"/>
  <c r="I18"/>
  <c r="I19"/>
  <c r="A1" i="6"/>
  <c r="A1" i="5"/>
  <c r="A1" i="4"/>
  <c r="A1" i="3"/>
  <c r="H6"/>
  <c r="D32" i="2"/>
  <c r="E32"/>
  <c r="F32"/>
  <c r="G5" i="5" s="1"/>
  <c r="G32" i="2"/>
  <c r="I32" s="1"/>
  <c r="C32"/>
  <c r="D19"/>
  <c r="D33" s="1"/>
  <c r="E19"/>
  <c r="F19"/>
  <c r="G4" i="5" s="1"/>
  <c r="G19" i="2"/>
  <c r="C19"/>
  <c r="F5" i="4"/>
  <c r="F6"/>
  <c r="F7"/>
  <c r="F8"/>
  <c r="F9"/>
  <c r="F10"/>
  <c r="F11"/>
  <c r="F12"/>
  <c r="F13"/>
  <c r="F14"/>
  <c r="F4"/>
  <c r="B89" i="2"/>
  <c r="B87"/>
  <c r="G87"/>
  <c r="F5" i="3"/>
  <c r="F6"/>
  <c r="F7"/>
  <c r="F8"/>
  <c r="F9"/>
  <c r="F10"/>
  <c r="F11"/>
  <c r="F12"/>
  <c r="F4"/>
  <c r="G9" i="5"/>
  <c r="I37" i="2"/>
  <c r="H38"/>
  <c r="H10" i="5"/>
  <c r="G11"/>
  <c r="I11" s="1"/>
  <c r="H11"/>
  <c r="G12"/>
  <c r="I12"/>
  <c r="H12"/>
  <c r="G8"/>
  <c r="H8"/>
  <c r="G5" i="4"/>
  <c r="I5" s="1"/>
  <c r="H5"/>
  <c r="G6"/>
  <c r="I6" s="1"/>
  <c r="H6"/>
  <c r="G7"/>
  <c r="H7"/>
  <c r="G8"/>
  <c r="H8"/>
  <c r="G9"/>
  <c r="I9" s="1"/>
  <c r="H9"/>
  <c r="G10"/>
  <c r="G11"/>
  <c r="H11"/>
  <c r="G12"/>
  <c r="I12" s="1"/>
  <c r="H12"/>
  <c r="G13"/>
  <c r="H13"/>
  <c r="H31" i="2"/>
  <c r="H14" i="4"/>
  <c r="D89" i="2"/>
  <c r="E89"/>
  <c r="H21"/>
  <c r="G89"/>
  <c r="C89"/>
  <c r="G5" i="3"/>
  <c r="I5" s="1"/>
  <c r="H5"/>
  <c r="G6"/>
  <c r="I6" s="1"/>
  <c r="G7"/>
  <c r="G8"/>
  <c r="I8" s="1"/>
  <c r="H9"/>
  <c r="G10"/>
  <c r="I10" s="1"/>
  <c r="H10"/>
  <c r="G11"/>
  <c r="H11"/>
  <c r="G12"/>
  <c r="D87" i="2"/>
  <c r="C87"/>
  <c r="H5"/>
  <c r="I5"/>
  <c r="H22"/>
  <c r="I22"/>
  <c r="I24"/>
  <c r="H25"/>
  <c r="I25"/>
  <c r="H26"/>
  <c r="I28"/>
  <c r="H29"/>
  <c r="I29"/>
  <c r="H30"/>
  <c r="I30"/>
  <c r="I36"/>
  <c r="H37"/>
  <c r="H39"/>
  <c r="I39"/>
  <c r="I40"/>
  <c r="C49"/>
  <c r="D49"/>
  <c r="E49"/>
  <c r="F49"/>
  <c r="H49"/>
  <c r="G49"/>
  <c r="I49"/>
  <c r="C50"/>
  <c r="D50"/>
  <c r="E50"/>
  <c r="F50"/>
  <c r="G50"/>
  <c r="C55"/>
  <c r="D55"/>
  <c r="E55"/>
  <c r="F55"/>
  <c r="H55"/>
  <c r="G55"/>
  <c r="I55"/>
  <c r="C56"/>
  <c r="D56"/>
  <c r="E56"/>
  <c r="F56"/>
  <c r="G56"/>
  <c r="C58"/>
  <c r="C61"/>
  <c r="C60"/>
  <c r="D58"/>
  <c r="E58"/>
  <c r="F58"/>
  <c r="F61"/>
  <c r="G58"/>
  <c r="G61"/>
  <c r="C59"/>
  <c r="D59"/>
  <c r="D60"/>
  <c r="E59"/>
  <c r="E61"/>
  <c r="F59"/>
  <c r="F60"/>
  <c r="H60"/>
  <c r="G59"/>
  <c r="G60"/>
  <c r="I60"/>
  <c r="D68"/>
  <c r="D73" s="1"/>
  <c r="E68"/>
  <c r="E73" s="1"/>
  <c r="F68"/>
  <c r="F73"/>
  <c r="H73" s="1"/>
  <c r="G68"/>
  <c r="G73" s="1"/>
  <c r="I73" s="1"/>
  <c r="H69"/>
  <c r="I69"/>
  <c r="H70"/>
  <c r="I70"/>
  <c r="H71"/>
  <c r="I71"/>
  <c r="H72"/>
  <c r="I72"/>
  <c r="C86"/>
  <c r="D86"/>
  <c r="E86"/>
  <c r="F86"/>
  <c r="G86"/>
  <c r="G3" i="3"/>
  <c r="H3"/>
  <c r="G4"/>
  <c r="A38"/>
  <c r="G3" i="4"/>
  <c r="H3"/>
  <c r="A42"/>
  <c r="G3" i="5"/>
  <c r="H3"/>
  <c r="A40"/>
  <c r="A38" i="6"/>
  <c r="H23" i="2"/>
  <c r="I38"/>
  <c r="H27"/>
  <c r="G9" i="3"/>
  <c r="I26" i="2"/>
  <c r="G10" i="5"/>
  <c r="I10" s="1"/>
  <c r="F41" i="2"/>
  <c r="H41" s="1"/>
  <c r="H40"/>
  <c r="H28"/>
  <c r="I23"/>
  <c r="H8" i="3"/>
  <c r="H12"/>
  <c r="F87" i="2"/>
  <c r="H9" i="5"/>
  <c r="I68" i="2"/>
  <c r="G41"/>
  <c r="I41" s="1"/>
  <c r="H36"/>
  <c r="H7" i="3"/>
  <c r="H24" i="2"/>
  <c r="C41"/>
  <c r="D41"/>
  <c r="E87"/>
  <c r="I21"/>
  <c r="G4" i="4"/>
  <c r="F89" i="2"/>
  <c r="H4" i="4"/>
  <c r="G14"/>
  <c r="I14" s="1"/>
  <c r="H10"/>
  <c r="I27" i="2"/>
  <c r="E41"/>
  <c r="I31"/>
  <c r="H4" i="3"/>
  <c r="I10" i="4"/>
  <c r="I13"/>
  <c r="H68" i="2"/>
  <c r="D61"/>
  <c r="E60"/>
  <c r="I11" i="4" l="1"/>
  <c r="I11" i="3"/>
  <c r="I9" i="5"/>
  <c r="I7" i="4"/>
  <c r="H13" i="5"/>
  <c r="G13"/>
  <c r="I8" i="4"/>
  <c r="H15"/>
  <c r="H5" i="5"/>
  <c r="I5" s="1"/>
  <c r="G15" i="4"/>
  <c r="H32" i="2"/>
  <c r="F33"/>
  <c r="H33" s="1"/>
  <c r="E33"/>
  <c r="I12" i="3"/>
  <c r="I9"/>
  <c r="I7"/>
  <c r="G33" i="2"/>
  <c r="C33"/>
  <c r="H13" i="3"/>
  <c r="I4"/>
  <c r="H4" i="5"/>
  <c r="I4" s="1"/>
  <c r="I4" i="4"/>
  <c r="I8" i="5"/>
  <c r="G13" i="3"/>
  <c r="I13" i="5" l="1"/>
  <c r="I15" i="4"/>
  <c r="G6" i="5"/>
  <c r="H6"/>
  <c r="I33" i="2"/>
  <c r="I13" i="3"/>
  <c r="I6" i="5" l="1"/>
</calcChain>
</file>

<file path=xl/sharedStrings.xml><?xml version="1.0" encoding="utf-8"?>
<sst xmlns="http://schemas.openxmlformats.org/spreadsheetml/2006/main" count="206" uniqueCount="171">
  <si>
    <t>Per capita information</t>
  </si>
  <si>
    <t>Nonspendable</t>
  </si>
  <si>
    <t>Unfunded (Overfunded)</t>
  </si>
  <si>
    <t>1. Pension funding status</t>
  </si>
  <si>
    <t>Graph data, pulled from above data:</t>
  </si>
  <si>
    <t>Expenditures</t>
  </si>
  <si>
    <t>OTHER LONG TERM OBLIGATIONS</t>
  </si>
  <si>
    <t>1. How have we managed our governmental fund resources (fund balance)?</t>
  </si>
  <si>
    <t xml:space="preserve">4. Historical trends of individual components </t>
  </si>
  <si>
    <t>4. Historical trends of individual departments:</t>
  </si>
  <si>
    <t>Assets</t>
  </si>
  <si>
    <t>Unassigned</t>
  </si>
  <si>
    <t>Revenue:</t>
  </si>
  <si>
    <t>Liabilities not counted on a modified-accrual basis</t>
  </si>
  <si>
    <t>Unfunded</t>
  </si>
  <si>
    <t>Contact Phone Number:</t>
  </si>
  <si>
    <t>4. Long Term Debt obligations:</t>
  </si>
  <si>
    <t xml:space="preserve">2. Compared to the prior year </t>
  </si>
  <si>
    <t>Commentary:</t>
  </si>
  <si>
    <t xml:space="preserve">4. Historical trends of individual sources </t>
  </si>
  <si>
    <t>total fund balance</t>
  </si>
  <si>
    <t>OPEB</t>
  </si>
  <si>
    <t>Committed</t>
  </si>
  <si>
    <t>Expenditures:</t>
  </si>
  <si>
    <t>2. Retiree Health care funding status</t>
  </si>
  <si>
    <t>Contact Name:</t>
  </si>
  <si>
    <t>3. Percent funded - compared to the prior year</t>
  </si>
  <si>
    <t>Assigned</t>
  </si>
  <si>
    <t>Percent funded</t>
  </si>
  <si>
    <t>3. Revenue sources per capita - compared to the prior year</t>
  </si>
  <si>
    <t>Surplus (shortfall)</t>
  </si>
  <si>
    <t>EXPENDITURES</t>
  </si>
  <si>
    <t>% change</t>
  </si>
  <si>
    <t>1. Where our money comes from (all governmental funds)</t>
  </si>
  <si>
    <t>Restricted</t>
  </si>
  <si>
    <t>Pensions</t>
  </si>
  <si>
    <t>REVENUES</t>
  </si>
  <si>
    <t>Actuarial Liability</t>
  </si>
  <si>
    <t>1. Where we spend our money (all governmental funds)</t>
  </si>
  <si>
    <t>Revenue</t>
  </si>
  <si>
    <t>Date of actuarial valuation:</t>
  </si>
  <si>
    <t>Fund balance, by component:</t>
  </si>
  <si>
    <t xml:space="preserve">FINANCIAL POSITION </t>
  </si>
  <si>
    <t xml:space="preserve">Roads </t>
  </si>
  <si>
    <t>Taxes</t>
  </si>
  <si>
    <t>3. Spending per capita - compared to the prior year</t>
  </si>
  <si>
    <t>3. Fund balance per capita - compared to the prior year</t>
  </si>
  <si>
    <t>Licenses &amp; Permits</t>
  </si>
  <si>
    <t>Local Contributions</t>
  </si>
  <si>
    <t>Charges for Services</t>
  </si>
  <si>
    <t>Fines &amp; Forfeitures</t>
  </si>
  <si>
    <t>State Government</t>
  </si>
  <si>
    <t>Federal Government</t>
  </si>
  <si>
    <t>Interest &amp; Rents</t>
  </si>
  <si>
    <t>Other Revenues</t>
  </si>
  <si>
    <t>Total Revenues</t>
  </si>
  <si>
    <t>Revenues</t>
  </si>
  <si>
    <t>Other Expenditures</t>
  </si>
  <si>
    <t>Total Expenditures</t>
  </si>
  <si>
    <t>General Government</t>
  </si>
  <si>
    <t>Police &amp; Fire</t>
  </si>
  <si>
    <t>Other Public Safety</t>
  </si>
  <si>
    <t>Other Public Works</t>
  </si>
  <si>
    <t>Health &amp; Welfare</t>
  </si>
  <si>
    <t>Recreation &amp; Culture</t>
  </si>
  <si>
    <t>Capital Outlay</t>
  </si>
  <si>
    <t>Debt Service</t>
  </si>
  <si>
    <t>Surplus (Shortfall)</t>
  </si>
  <si>
    <t>Financial Position - All governmental funds</t>
  </si>
  <si>
    <t>Total Fund Balance</t>
  </si>
  <si>
    <t xml:space="preserve">    Total Revenues</t>
  </si>
  <si>
    <t>Community/Econ. Development</t>
  </si>
  <si>
    <t xml:space="preserve">   5. Debt &amp; other long term obligations per capita - compared to the prior year</t>
  </si>
  <si>
    <t>Bonds &amp; Contracts Payable</t>
  </si>
  <si>
    <t>Capital Leases</t>
  </si>
  <si>
    <t>Other Contractual Debt</t>
  </si>
  <si>
    <t>Structured Debt</t>
  </si>
  <si>
    <t>Employee Compensated Absences</t>
  </si>
  <si>
    <t>Landfill Closure &amp; Postclosure Care</t>
  </si>
  <si>
    <t>Uninsured Losses</t>
  </si>
  <si>
    <t>Other Claims &amp; Contingencies</t>
  </si>
  <si>
    <t>Sum of All Pension &amp; OPEB Plans</t>
  </si>
  <si>
    <t>Local Unit Name:</t>
  </si>
  <si>
    <t>Local Unit Code:</t>
  </si>
  <si>
    <t>INSTRUCTIONS FOR THE CITIZEN'S GUIDE SPREADSHEET</t>
  </si>
  <si>
    <t xml:space="preserve">The spreadsheet is organized by tabs.  The first tab to the right of the "Instructions" tab is titled </t>
  </si>
  <si>
    <t>Position</t>
  </si>
  <si>
    <t>Obligations</t>
  </si>
  <si>
    <t xml:space="preserve">To enter information in the "Data Input" tab, you will need to have copies of your financial </t>
  </si>
  <si>
    <t>statements, trial balances, or F-65 forms.  To use the spreadsheet:</t>
  </si>
  <si>
    <t>Rows 8 through 33 present the revenues and expenditures from all governmental funds.</t>
  </si>
  <si>
    <t xml:space="preserve">These rows should include the General Fund plus all special revenue, debt </t>
  </si>
  <si>
    <t>is the sum of columns (a) and (b)).</t>
  </si>
  <si>
    <t xml:space="preserve">If you have any revenue or expenditure categories that are not being used by </t>
  </si>
  <si>
    <t xml:space="preserve">your local unit, please "Hide" those rows on the "Data Input" tab.  This will </t>
  </si>
  <si>
    <t xml:space="preserve">remove them from the graphs so that the graphical presentation will be easier </t>
  </si>
  <si>
    <t xml:space="preserve">for the citizen to understand. </t>
  </si>
  <si>
    <t xml:space="preserve">If you have any financial position (fund balance) categories that are not being </t>
  </si>
  <si>
    <t xml:space="preserve">used by your local unit (i.e., you have no commitments or you have no </t>
  </si>
  <si>
    <t xml:space="preserve">assignments etc.), please "Hide" those rows on the "Data Input" tab.  This will </t>
  </si>
  <si>
    <t xml:space="preserve">remove them from the graphs.   The law does not require you to restate fund </t>
  </si>
  <si>
    <t xml:space="preserve">balances for years prior to the implementation of GASB 54.  It is optional, but </t>
  </si>
  <si>
    <t>encouraged.</t>
  </si>
  <si>
    <t xml:space="preserve">Rows 44 through 61 present the liabilities not counted on a modified-accrual basis. This </t>
  </si>
  <si>
    <t xml:space="preserve">represents the funded status of all "defined benefit" employee benefit plans (pension </t>
  </si>
  <si>
    <t xml:space="preserve">If you do not have any unfunded pensions or unfunded OPEB, please </t>
  </si>
  <si>
    <t>plans, retiree health care, or any other post-employment benefit (OPEB) plans).</t>
  </si>
  <si>
    <t xml:space="preserve">service, capital project, and permanent funds (if you are using the F-65 forms, this </t>
  </si>
  <si>
    <t>note that in the Commentary box on the "Obligations" tab.</t>
  </si>
  <si>
    <t xml:space="preserve">"Data Input" and is the tab where the majority of the information will be entered.  Each tab has a </t>
  </si>
  <si>
    <t>Commentary box where supplemental information can be added.  The next four tabs contain the</t>
  </si>
  <si>
    <t>Citizen's Guide and is organized as follows:</t>
  </si>
  <si>
    <t xml:space="preserve">Information for this section should be in the footnote disclosures of your </t>
  </si>
  <si>
    <t>annual financial statements; it is also available in your actuarial valuations.</t>
  </si>
  <si>
    <t xml:space="preserve">Rows 64 through 73 present the debt information. This represents all governmental </t>
  </si>
  <si>
    <t xml:space="preserve">liabilities not already reported in the funds themselves. </t>
  </si>
  <si>
    <t>the "Obligations" tab.</t>
  </si>
  <si>
    <t xml:space="preserve">If you do not have any debt, please note that in the Commentary box on </t>
  </si>
  <si>
    <t>Many local units do not have annual information related to the actuarial accrued</t>
  </si>
  <si>
    <t>liability (AAL) for retiree health care plans.  For those communities, we</t>
  </si>
  <si>
    <t>recommend estimating the information between valuations so that a fair picture</t>
  </si>
  <si>
    <t xml:space="preserve">can still be obtained.  For example:  if the 2007 AAL was $5 million and the </t>
  </si>
  <si>
    <t>2010 AAL was $8 million, you could estimate to $6 million for 2008 and</t>
  </si>
  <si>
    <t xml:space="preserve">$7 million for 2009. </t>
  </si>
  <si>
    <t xml:space="preserve">Information for this section generally can be found in the footnote disclosures </t>
  </si>
  <si>
    <t>of your financial statements.</t>
  </si>
  <si>
    <t xml:space="preserve">Row 75 presents population information. This section is presented so that you can </t>
  </si>
  <si>
    <t xml:space="preserve">compute measures on a per-capita basis, and will make it easier for comparisons with </t>
  </si>
  <si>
    <t xml:space="preserve">other local units in the future.  For 2010, the population count should agree with the U.S. </t>
  </si>
  <si>
    <t xml:space="preserve">census figures.  For all other years, estimates of population are generally available </t>
  </si>
  <si>
    <t xml:space="preserve">through your regional council of governments. </t>
  </si>
  <si>
    <t xml:space="preserve">Rows 85 through 89 are grayed out and should be ignored.  This section is necessary in </t>
  </si>
  <si>
    <t>order for the interactive revenue and expenditure charts to operate properly.</t>
  </si>
  <si>
    <t xml:space="preserve">On the "Revenues" and "Expenditures" tabs, box number 4 has been built as an interactive </t>
  </si>
  <si>
    <t xml:space="preserve">chart.  When this is put on your website, the user can choose any revenue (expenditure) from </t>
  </si>
  <si>
    <t>the drop-down list and see the historical trend for that particular revenue (expenditure).</t>
  </si>
  <si>
    <t xml:space="preserve">Before publishing the Citizen’s Guide to your website, we highly recommend you "Hide" </t>
  </si>
  <si>
    <t>the “Data Input” tab and the “Instructions” tab so that this document will be user-</t>
  </si>
  <si>
    <t>friendly.  To hide a tab (or row), right click on the tab (or row) and select "Hide".</t>
  </si>
  <si>
    <t xml:space="preserve">Make sure when you print or save this document to a PDF, you use the “Print Entire Workbook” </t>
  </si>
  <si>
    <t>option. Then the entire Citizen’s Guide will be in one document.</t>
  </si>
  <si>
    <t>Rows 78 and 79 enter the “Contact Information” in the yellow highlighted boxes.</t>
  </si>
  <si>
    <t>DATA INPUT PAGE FOR CITIZEN'S GUIDE TO LOCAL UNIT FINANCES</t>
  </si>
  <si>
    <t>Statement of Revenues &amp; Expenditures - All governmental funds</t>
  </si>
  <si>
    <t>Debt</t>
  </si>
  <si>
    <t>Population Information</t>
  </si>
  <si>
    <t>Contact Information</t>
  </si>
  <si>
    <t>Total Long Term Debt (Excluding Pension &amp; OPEB)</t>
  </si>
  <si>
    <t>Note: The years on a local unit's Citizen's Guide will be different than the years on the</t>
  </si>
  <si>
    <t>local unit's Projected Budget Report.</t>
  </si>
  <si>
    <t>2.</t>
  </si>
  <si>
    <t>1.</t>
  </si>
  <si>
    <t>3.</t>
  </si>
  <si>
    <t>4.</t>
  </si>
  <si>
    <t>5.</t>
  </si>
  <si>
    <t>6.</t>
  </si>
  <si>
    <t>7.</t>
  </si>
  <si>
    <t>8.</t>
  </si>
  <si>
    <t>a.</t>
  </si>
  <si>
    <t>b.</t>
  </si>
  <si>
    <t>c.</t>
  </si>
  <si>
    <t>boxes.</t>
  </si>
  <si>
    <t xml:space="preserve">Rows 2 and 3 enter your Local Unit Name and Local Unit Code in the yellow highlighted </t>
  </si>
  <si>
    <t>date.</t>
  </si>
  <si>
    <t xml:space="preserve">Rows 34 through 41 present the financial position (fund balance) as of the balance sheet </t>
  </si>
  <si>
    <t>Village of Elberta</t>
  </si>
  <si>
    <t>Cathy Anderson</t>
  </si>
  <si>
    <t>231-352-7201</t>
  </si>
  <si>
    <t>10-3-030</t>
  </si>
  <si>
    <t>Commentary: The Village does not offer a pension, health care, or other benefits to its employees.  The Village outstanding debt is for sewer bonds.</t>
  </si>
  <si>
    <t>d</t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</si>
</sst>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1">
    <font>
      <sz val="11"/>
      <color indexed="8"/>
      <name val="Calibri"/>
      <family val="2"/>
    </font>
    <font>
      <sz val="10"/>
      <name val="Arial"/>
      <family val="2"/>
    </font>
    <font>
      <u val="singleAccounting"/>
      <sz val="12"/>
      <name val="Humanst521 BT"/>
      <family val="2"/>
    </font>
    <font>
      <sz val="12"/>
      <name val="Humanst521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Accounting"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u val="singleAccounting"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doubleAccounting"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30"/>
      <name val="Calibri"/>
      <family val="2"/>
      <scheme val="minor"/>
    </font>
    <font>
      <u val="singleAccounting"/>
      <sz val="11"/>
      <color indexed="8"/>
      <name val="Calibri"/>
      <family val="2"/>
      <scheme val="minor"/>
    </font>
    <font>
      <i/>
      <sz val="11"/>
      <color indexed="10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11"/>
      <color indexed="55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 val="singleAccounting"/>
      <sz val="11"/>
      <color indexed="8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6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23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3">
    <xf numFmtId="41" fontId="0" fillId="0" borderId="0">
      <alignment vertical="center"/>
    </xf>
    <xf numFmtId="0" fontId="4" fillId="2" borderId="0"/>
    <xf numFmtId="0" fontId="4" fillId="3" borderId="0"/>
    <xf numFmtId="0" fontId="4" fillId="4" borderId="0"/>
    <xf numFmtId="0" fontId="4" fillId="5" borderId="0"/>
    <xf numFmtId="0" fontId="4" fillId="6" borderId="0"/>
    <xf numFmtId="0" fontId="4" fillId="7" borderId="0"/>
    <xf numFmtId="0" fontId="4" fillId="8" borderId="0"/>
    <xf numFmtId="0" fontId="4" fillId="9" borderId="0"/>
    <xf numFmtId="0" fontId="4" fillId="10" borderId="0"/>
    <xf numFmtId="0" fontId="4" fillId="5" borderId="0"/>
    <xf numFmtId="0" fontId="4" fillId="8" borderId="0"/>
    <xf numFmtId="0" fontId="4" fillId="11" borderId="0"/>
    <xf numFmtId="0" fontId="5" fillId="12" borderId="0"/>
    <xf numFmtId="0" fontId="5" fillId="9" borderId="0"/>
    <xf numFmtId="0" fontId="5" fillId="10" borderId="0"/>
    <xf numFmtId="0" fontId="5" fillId="13" borderId="0"/>
    <xf numFmtId="0" fontId="5" fillId="14" borderId="0"/>
    <xf numFmtId="0" fontId="5" fillId="15" borderId="0"/>
    <xf numFmtId="0" fontId="5" fillId="16" borderId="0"/>
    <xf numFmtId="0" fontId="5" fillId="17" borderId="0"/>
    <xf numFmtId="0" fontId="5" fillId="18" borderId="0"/>
    <xf numFmtId="0" fontId="5" fillId="13" borderId="0"/>
    <xf numFmtId="0" fontId="5" fillId="14" borderId="0"/>
    <xf numFmtId="0" fontId="5" fillId="19" borderId="0"/>
    <xf numFmtId="0" fontId="6" fillId="3" borderId="0"/>
    <xf numFmtId="0" fontId="7" fillId="20" borderId="1"/>
    <xf numFmtId="0" fontId="8" fillId="21" borderId="2"/>
    <xf numFmtId="49" fontId="2" fillId="0" borderId="0">
      <alignment horizontal="center" vertical="center" wrapText="1"/>
    </xf>
    <xf numFmtId="41" fontId="1" fillId="0" borderId="0">
      <alignment vertical="center"/>
    </xf>
    <xf numFmtId="43" fontId="1" fillId="0" borderId="0">
      <alignment vertical="center"/>
    </xf>
    <xf numFmtId="43" fontId="1" fillId="0" borderId="0">
      <alignment vertical="center"/>
    </xf>
    <xf numFmtId="43" fontId="1" fillId="0" borderId="0">
      <alignment vertical="center"/>
    </xf>
    <xf numFmtId="43" fontId="1" fillId="0" borderId="0">
      <alignment vertical="center"/>
    </xf>
    <xf numFmtId="43" fontId="1" fillId="0" borderId="0">
      <alignment vertical="center"/>
    </xf>
    <xf numFmtId="43" fontId="1" fillId="0" borderId="0">
      <alignment vertical="center"/>
    </xf>
    <xf numFmtId="44" fontId="4" fillId="0" borderId="0">
      <alignment vertical="center"/>
    </xf>
    <xf numFmtId="42" fontId="1" fillId="0" borderId="0">
      <alignment vertical="center"/>
    </xf>
    <xf numFmtId="44" fontId="4" fillId="0" borderId="0">
      <alignment vertical="center"/>
    </xf>
    <xf numFmtId="44" fontId="4" fillId="0" borderId="0">
      <alignment vertical="center"/>
    </xf>
    <xf numFmtId="44" fontId="4" fillId="0" borderId="0">
      <alignment vertical="center"/>
    </xf>
    <xf numFmtId="44" fontId="4" fillId="0" borderId="0">
      <alignment vertical="center"/>
    </xf>
    <xf numFmtId="44" fontId="4" fillId="0" borderId="0">
      <alignment vertical="center"/>
    </xf>
    <xf numFmtId="44" fontId="4" fillId="0" borderId="0">
      <alignment vertical="center"/>
    </xf>
    <xf numFmtId="0" fontId="9" fillId="0" borderId="0"/>
    <xf numFmtId="0" fontId="10" fillId="4" borderId="0"/>
    <xf numFmtId="0" fontId="11" fillId="0" borderId="3"/>
    <xf numFmtId="0" fontId="12" fillId="0" borderId="4"/>
    <xf numFmtId="0" fontId="13" fillId="0" borderId="5"/>
    <xf numFmtId="0" fontId="13" fillId="0" borderId="0"/>
    <xf numFmtId="0" fontId="14" fillId="7" borderId="1"/>
    <xf numFmtId="0" fontId="15" fillId="0" borderId="6"/>
    <xf numFmtId="0" fontId="16" fillId="22" borderId="0"/>
    <xf numFmtId="41" fontId="4" fillId="0" borderId="0">
      <alignment vertical="center"/>
    </xf>
    <xf numFmtId="41" fontId="27" fillId="0" borderId="0"/>
    <xf numFmtId="0" fontId="4" fillId="23" borderId="7"/>
    <xf numFmtId="0" fontId="17" fillId="20" borderId="8"/>
    <xf numFmtId="9" fontId="4" fillId="0" borderId="0">
      <alignment vertical="center"/>
    </xf>
    <xf numFmtId="9" fontId="4" fillId="0" borderId="0">
      <alignment vertical="center"/>
    </xf>
    <xf numFmtId="49" fontId="3" fillId="0" borderId="0">
      <alignment horizontal="left" vertical="center"/>
    </xf>
    <xf numFmtId="0" fontId="18" fillId="0" borderId="0"/>
    <xf numFmtId="0" fontId="19" fillId="0" borderId="9"/>
    <xf numFmtId="0" fontId="20" fillId="0" borderId="0"/>
  </cellStyleXfs>
  <cellXfs count="101"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horizontal="left" vertical="center" indent="1"/>
    </xf>
    <xf numFmtId="41" fontId="0" fillId="0" borderId="0" xfId="0" applyNumberFormat="1" applyFont="1" applyBorder="1" applyAlignment="1">
      <alignment horizontal="left" vertical="center" indent="2"/>
    </xf>
    <xf numFmtId="41" fontId="0" fillId="0" borderId="10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horizontal="left" vertical="center" indent="4"/>
    </xf>
    <xf numFmtId="41" fontId="0" fillId="0" borderId="0" xfId="0" applyNumberFormat="1" applyFont="1" applyBorder="1" applyAlignment="1">
      <alignment horizontal="left" vertical="center" indent="6"/>
    </xf>
    <xf numFmtId="41" fontId="23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1" fontId="22" fillId="0" borderId="0" xfId="0" applyNumberFormat="1" applyFont="1" applyBorder="1" applyAlignment="1">
      <alignment horizontal="left" vertical="center"/>
    </xf>
    <xf numFmtId="42" fontId="0" fillId="0" borderId="0" xfId="0" applyNumberFormat="1" applyFont="1" applyBorder="1" applyAlignment="1">
      <alignment vertical="center"/>
    </xf>
    <xf numFmtId="41" fontId="21" fillId="0" borderId="0" xfId="0" applyNumberFormat="1" applyFont="1" applyBorder="1" applyAlignment="1">
      <alignment vertical="center"/>
    </xf>
    <xf numFmtId="41" fontId="0" fillId="0" borderId="11" xfId="0" applyNumberFormat="1" applyFont="1" applyBorder="1" applyAlignment="1">
      <alignment vertical="center"/>
    </xf>
    <xf numFmtId="0" fontId="21" fillId="0" borderId="12" xfId="0" applyNumberFormat="1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 wrapText="1"/>
    </xf>
    <xf numFmtId="41" fontId="0" fillId="0" borderId="14" xfId="0" applyNumberFormat="1" applyFont="1" applyBorder="1" applyAlignment="1" applyProtection="1">
      <alignment vertical="center"/>
      <protection locked="0"/>
    </xf>
    <xf numFmtId="41" fontId="0" fillId="0" borderId="15" xfId="0" applyNumberFormat="1" applyFont="1" applyBorder="1" applyAlignment="1">
      <alignment vertical="center"/>
    </xf>
    <xf numFmtId="42" fontId="26" fillId="0" borderId="0" xfId="0" applyNumberFormat="1" applyFont="1" applyBorder="1" applyAlignment="1">
      <alignment vertical="center"/>
    </xf>
    <xf numFmtId="41" fontId="0" fillId="0" borderId="16" xfId="0" applyNumberFormat="1" applyFont="1" applyBorder="1" applyAlignment="1">
      <alignment vertical="center"/>
    </xf>
    <xf numFmtId="41" fontId="0" fillId="0" borderId="14" xfId="0" applyNumberFormat="1" applyFont="1" applyBorder="1" applyAlignment="1">
      <alignment vertical="center"/>
    </xf>
    <xf numFmtId="41" fontId="0" fillId="0" borderId="17" xfId="0" applyNumberFormat="1" applyFont="1" applyBorder="1" applyAlignment="1">
      <alignment vertical="center"/>
    </xf>
    <xf numFmtId="41" fontId="0" fillId="0" borderId="18" xfId="0" applyNumberFormat="1" applyFont="1" applyBorder="1" applyAlignment="1">
      <alignment vertical="center"/>
    </xf>
    <xf numFmtId="164" fontId="0" fillId="0" borderId="0" xfId="36" applyNumberFormat="1" applyFont="1" applyBorder="1" applyAlignment="1">
      <alignment vertical="center"/>
    </xf>
    <xf numFmtId="41" fontId="0" fillId="0" borderId="15" xfId="0" applyNumberFormat="1" applyFont="1" applyBorder="1" applyAlignment="1">
      <alignment horizontal="left" vertical="center" indent="2"/>
    </xf>
    <xf numFmtId="9" fontId="0" fillId="0" borderId="17" xfId="57" applyNumberFormat="1" applyFont="1" applyBorder="1" applyAlignment="1">
      <alignment vertical="center"/>
    </xf>
    <xf numFmtId="41" fontId="0" fillId="0" borderId="14" xfId="0" applyNumberFormat="1" applyFont="1" applyBorder="1" applyAlignment="1">
      <alignment horizontal="left" vertical="center" indent="2"/>
    </xf>
    <xf numFmtId="42" fontId="0" fillId="0" borderId="17" xfId="0" applyNumberFormat="1" applyFont="1" applyBorder="1" applyAlignment="1">
      <alignment vertical="center"/>
    </xf>
    <xf numFmtId="10" fontId="0" fillId="0" borderId="0" xfId="57" applyNumberFormat="1" applyFont="1" applyBorder="1" applyAlignment="1">
      <alignment vertical="center"/>
    </xf>
    <xf numFmtId="41" fontId="0" fillId="0" borderId="0" xfId="0" applyNumberFormat="1" applyFont="1" applyBorder="1" applyAlignment="1">
      <alignment horizontal="left" vertical="top"/>
    </xf>
    <xf numFmtId="41" fontId="0" fillId="0" borderId="0" xfId="0" applyNumberFormat="1" applyFont="1" applyBorder="1" applyAlignment="1">
      <alignment vertical="top"/>
    </xf>
    <xf numFmtId="10" fontId="0" fillId="0" borderId="0" xfId="57" applyNumberFormat="1" applyFont="1" applyBorder="1" applyAlignment="1">
      <alignment horizontal="right" vertical="center"/>
    </xf>
    <xf numFmtId="9" fontId="0" fillId="0" borderId="16" xfId="57" applyNumberFormat="1" applyFont="1" applyBorder="1" applyAlignment="1">
      <alignment horizontal="right" vertical="center"/>
    </xf>
    <xf numFmtId="10" fontId="0" fillId="0" borderId="19" xfId="0" applyNumberFormat="1" applyFont="1" applyBorder="1" applyAlignment="1">
      <alignment horizontal="right" vertical="center"/>
    </xf>
    <xf numFmtId="10" fontId="0" fillId="0" borderId="16" xfId="57" applyNumberFormat="1" applyFont="1" applyBorder="1" applyAlignment="1">
      <alignment horizontal="right" vertical="center"/>
    </xf>
    <xf numFmtId="10" fontId="0" fillId="0" borderId="20" xfId="57" applyNumberFormat="1" applyFont="1" applyBorder="1" applyAlignment="1">
      <alignment horizontal="right" vertical="center"/>
    </xf>
    <xf numFmtId="41" fontId="28" fillId="0" borderId="21" xfId="0" applyFont="1" applyBorder="1" applyAlignment="1">
      <alignment horizontal="centerContinuous"/>
    </xf>
    <xf numFmtId="49" fontId="29" fillId="0" borderId="0" xfId="0" applyNumberFormat="1" applyFont="1" applyFill="1" applyAlignment="1" applyProtection="1">
      <alignment horizontal="left"/>
      <protection locked="0"/>
    </xf>
    <xf numFmtId="41" fontId="30" fillId="0" borderId="0" xfId="54" applyFont="1" applyFill="1"/>
    <xf numFmtId="49" fontId="31" fillId="0" borderId="0" xfId="54" applyNumberFormat="1" applyFont="1" applyFill="1" applyAlignment="1">
      <alignment horizontal="left" vertical="top"/>
    </xf>
    <xf numFmtId="49" fontId="30" fillId="0" borderId="0" xfId="54" applyNumberFormat="1" applyFont="1" applyFill="1" applyAlignment="1">
      <alignment horizontal="left" vertical="top"/>
    </xf>
    <xf numFmtId="49" fontId="25" fillId="0" borderId="0" xfId="0" applyNumberFormat="1" applyFont="1" applyFill="1" applyBorder="1" applyAlignment="1">
      <alignment horizontal="left" vertical="top"/>
    </xf>
    <xf numFmtId="49" fontId="24" fillId="0" borderId="0" xfId="0" applyNumberFormat="1" applyFont="1" applyFill="1" applyBorder="1" applyAlignment="1">
      <alignment horizontal="left" vertical="top"/>
    </xf>
    <xf numFmtId="49" fontId="24" fillId="0" borderId="0" xfId="0" quotePrefix="1" applyNumberFormat="1" applyFont="1" applyFill="1" applyBorder="1" applyAlignment="1">
      <alignment horizontal="left" vertical="top"/>
    </xf>
    <xf numFmtId="49" fontId="30" fillId="0" borderId="0" xfId="54" quotePrefix="1" applyNumberFormat="1" applyFont="1" applyFill="1" applyAlignment="1">
      <alignment horizontal="left" vertical="top"/>
    </xf>
    <xf numFmtId="41" fontId="32" fillId="0" borderId="0" xfId="0" applyNumberFormat="1" applyFont="1" applyFill="1" applyBorder="1" applyAlignment="1" applyProtection="1">
      <alignment vertical="center"/>
      <protection locked="0"/>
    </xf>
    <xf numFmtId="41" fontId="32" fillId="0" borderId="0" xfId="0" applyNumberFormat="1" applyFont="1" applyFill="1" applyBorder="1" applyAlignment="1">
      <alignment vertical="center"/>
    </xf>
    <xf numFmtId="41" fontId="32" fillId="0" borderId="0" xfId="0" applyNumberFormat="1" applyFont="1" applyBorder="1" applyAlignment="1">
      <alignment vertical="center"/>
    </xf>
    <xf numFmtId="41" fontId="32" fillId="0" borderId="0" xfId="0" applyNumberFormat="1" applyFont="1" applyBorder="1" applyAlignment="1">
      <alignment horizontal="left" vertical="center"/>
    </xf>
    <xf numFmtId="41" fontId="32" fillId="0" borderId="0" xfId="0" applyNumberFormat="1" applyFont="1" applyBorder="1" applyAlignment="1">
      <alignment horizontal="centerContinuous" vertical="center"/>
    </xf>
    <xf numFmtId="41" fontId="32" fillId="0" borderId="0" xfId="0" applyFont="1" applyAlignment="1"/>
    <xf numFmtId="41" fontId="32" fillId="0" borderId="0" xfId="0" applyFont="1" applyFill="1" applyAlignment="1" applyProtection="1">
      <protection locked="0"/>
    </xf>
    <xf numFmtId="41" fontId="32" fillId="0" borderId="0" xfId="0" applyFont="1" applyFill="1" applyAlignment="1"/>
    <xf numFmtId="41" fontId="32" fillId="0" borderId="21" xfId="0" applyFont="1" applyBorder="1" applyAlignment="1">
      <alignment horizontal="centerContinuous"/>
    </xf>
    <xf numFmtId="41" fontId="33" fillId="0" borderId="0" xfId="0" applyNumberFormat="1" applyFont="1" applyBorder="1" applyAlignment="1" applyProtection="1">
      <alignment vertical="center"/>
      <protection locked="0"/>
    </xf>
    <xf numFmtId="0" fontId="34" fillId="0" borderId="0" xfId="0" applyNumberFormat="1" applyFont="1" applyBorder="1" applyAlignment="1" applyProtection="1">
      <alignment horizontal="center" vertical="center" wrapText="1"/>
      <protection locked="0"/>
    </xf>
    <xf numFmtId="0" fontId="34" fillId="0" borderId="0" xfId="0" applyNumberFormat="1" applyFont="1" applyBorder="1" applyAlignment="1">
      <alignment horizontal="center" vertical="center" wrapText="1"/>
    </xf>
    <xf numFmtId="41" fontId="35" fillId="0" borderId="0" xfId="0" applyNumberFormat="1" applyFont="1" applyBorder="1" applyAlignment="1" applyProtection="1">
      <alignment horizontal="left" vertical="center"/>
      <protection locked="0"/>
    </xf>
    <xf numFmtId="41" fontId="36" fillId="0" borderId="0" xfId="0" applyNumberFormat="1" applyFont="1" applyBorder="1" applyAlignment="1">
      <alignment vertical="center"/>
    </xf>
    <xf numFmtId="5" fontId="37" fillId="0" borderId="0" xfId="0" applyNumberFormat="1" applyFont="1" applyBorder="1" applyAlignment="1">
      <alignment horizontal="center" vertical="center"/>
    </xf>
    <xf numFmtId="5" fontId="38" fillId="0" borderId="0" xfId="0" applyNumberFormat="1" applyFont="1" applyBorder="1" applyAlignment="1">
      <alignment horizontal="center" vertical="center"/>
    </xf>
    <xf numFmtId="41" fontId="39" fillId="0" borderId="0" xfId="0" applyNumberFormat="1" applyFont="1" applyBorder="1" applyAlignment="1">
      <alignment vertical="center"/>
    </xf>
    <xf numFmtId="41" fontId="32" fillId="0" borderId="0" xfId="0" applyNumberFormat="1" applyFont="1" applyBorder="1" applyAlignment="1">
      <alignment horizontal="right" vertical="center"/>
    </xf>
    <xf numFmtId="41" fontId="32" fillId="0" borderId="0" xfId="0" applyNumberFormat="1" applyFont="1" applyBorder="1" applyAlignment="1" applyProtection="1">
      <alignment vertical="center"/>
      <protection locked="0"/>
    </xf>
    <xf numFmtId="41" fontId="32" fillId="0" borderId="0" xfId="0" applyNumberFormat="1" applyFont="1" applyBorder="1" applyAlignment="1">
      <alignment horizontal="left" vertical="center" indent="2"/>
    </xf>
    <xf numFmtId="41" fontId="39" fillId="0" borderId="0" xfId="0" applyNumberFormat="1" applyFont="1" applyBorder="1" applyAlignment="1">
      <alignment horizontal="left" vertical="center" indent="2"/>
    </xf>
    <xf numFmtId="41" fontId="32" fillId="0" borderId="0" xfId="0" applyNumberFormat="1" applyFont="1" applyBorder="1" applyAlignment="1" applyProtection="1">
      <alignment horizontal="left" vertical="center" indent="2"/>
      <protection locked="0"/>
    </xf>
    <xf numFmtId="41" fontId="32" fillId="0" borderId="22" xfId="0" applyNumberFormat="1" applyFont="1" applyBorder="1" applyAlignment="1">
      <alignment vertical="center"/>
    </xf>
    <xf numFmtId="41" fontId="32" fillId="0" borderId="10" xfId="0" applyNumberFormat="1" applyFont="1" applyBorder="1" applyAlignment="1">
      <alignment vertical="center"/>
    </xf>
    <xf numFmtId="41" fontId="32" fillId="0" borderId="0" xfId="0" applyNumberFormat="1" applyFont="1" applyBorder="1" applyAlignment="1">
      <alignment horizontal="left" vertical="center" indent="1"/>
    </xf>
    <xf numFmtId="41" fontId="32" fillId="0" borderId="10" xfId="57" applyNumberFormat="1" applyFont="1" applyBorder="1" applyAlignment="1">
      <alignment vertical="center"/>
    </xf>
    <xf numFmtId="0" fontId="40" fillId="0" borderId="0" xfId="0" applyNumberFormat="1" applyFont="1" applyBorder="1" applyAlignment="1">
      <alignment horizontal="center" vertical="center" wrapText="1"/>
    </xf>
    <xf numFmtId="41" fontId="34" fillId="0" borderId="0" xfId="0" applyNumberFormat="1" applyFont="1" applyBorder="1" applyAlignment="1">
      <alignment horizontal="centerContinuous" vertical="center"/>
    </xf>
    <xf numFmtId="41" fontId="32" fillId="0" borderId="0" xfId="0" applyNumberFormat="1" applyFont="1" applyBorder="1" applyAlignment="1" applyProtection="1">
      <alignment horizontal="left" vertical="center"/>
      <protection locked="0"/>
    </xf>
    <xf numFmtId="41" fontId="32" fillId="0" borderId="0" xfId="57" applyNumberFormat="1" applyFont="1" applyBorder="1" applyAlignment="1">
      <alignment vertical="center"/>
    </xf>
    <xf numFmtId="9" fontId="32" fillId="0" borderId="0" xfId="57" applyNumberFormat="1" applyFont="1" applyBorder="1" applyAlignment="1">
      <alignment vertical="center"/>
    </xf>
    <xf numFmtId="9" fontId="32" fillId="0" borderId="0" xfId="0" applyNumberFormat="1" applyFont="1" applyBorder="1" applyAlignment="1">
      <alignment vertical="center"/>
    </xf>
    <xf numFmtId="41" fontId="39" fillId="0" borderId="0" xfId="0" applyNumberFormat="1" applyFont="1" applyBorder="1" applyAlignment="1" applyProtection="1">
      <alignment vertical="center"/>
      <protection locked="0"/>
    </xf>
    <xf numFmtId="41" fontId="32" fillId="0" borderId="0" xfId="0" applyNumberFormat="1" applyFont="1" applyBorder="1" applyAlignment="1" applyProtection="1">
      <alignment horizontal="left" vertical="center" indent="1"/>
      <protection locked="0"/>
    </xf>
    <xf numFmtId="41" fontId="32" fillId="0" borderId="0" xfId="0" applyNumberFormat="1" applyFont="1" applyBorder="1" applyAlignment="1" applyProtection="1">
      <alignment horizontal="left" vertical="center" indent="3"/>
      <protection locked="0"/>
    </xf>
    <xf numFmtId="41" fontId="32" fillId="0" borderId="23" xfId="0" applyNumberFormat="1" applyFont="1" applyBorder="1" applyAlignment="1">
      <alignment vertical="center"/>
    </xf>
    <xf numFmtId="41" fontId="32" fillId="0" borderId="0" xfId="0" applyNumberFormat="1" applyFont="1" applyBorder="1" applyAlignment="1" applyProtection="1">
      <alignment vertical="center" wrapText="1"/>
      <protection locked="0"/>
    </xf>
    <xf numFmtId="41" fontId="32" fillId="0" borderId="10" xfId="0" applyNumberFormat="1" applyFont="1" applyBorder="1" applyAlignment="1"/>
    <xf numFmtId="41" fontId="36" fillId="0" borderId="0" xfId="0" applyNumberFormat="1" applyFont="1" applyBorder="1" applyAlignment="1" applyProtection="1">
      <alignment vertical="center"/>
      <protection locked="0"/>
    </xf>
    <xf numFmtId="41" fontId="32" fillId="21" borderId="0" xfId="0" applyNumberFormat="1" applyFont="1" applyFill="1" applyBorder="1" applyAlignment="1">
      <alignment vertical="center"/>
    </xf>
    <xf numFmtId="41" fontId="32" fillId="21" borderId="0" xfId="0" applyNumberFormat="1" applyFont="1" applyFill="1" applyBorder="1" applyAlignment="1" applyProtection="1">
      <alignment vertical="center"/>
      <protection locked="0"/>
    </xf>
    <xf numFmtId="0" fontId="34" fillId="21" borderId="0" xfId="0" applyNumberFormat="1" applyFont="1" applyFill="1" applyBorder="1" applyAlignment="1">
      <alignment horizontal="center" vertical="center" wrapText="1"/>
    </xf>
    <xf numFmtId="41" fontId="32" fillId="24" borderId="0" xfId="0" applyFont="1" applyFill="1" applyAlignment="1"/>
    <xf numFmtId="41" fontId="32" fillId="24" borderId="0" xfId="0" applyNumberFormat="1" applyFont="1" applyFill="1" applyBorder="1" applyAlignment="1" applyProtection="1">
      <alignment vertical="center"/>
      <protection locked="0"/>
    </xf>
    <xf numFmtId="14" fontId="32" fillId="24" borderId="21" xfId="0" applyNumberFormat="1" applyFont="1" applyFill="1" applyBorder="1" applyAlignment="1">
      <alignment horizontal="center" vertical="center" wrapText="1"/>
    </xf>
    <xf numFmtId="49" fontId="32" fillId="24" borderId="0" xfId="0" applyNumberFormat="1" applyFont="1" applyFill="1" applyBorder="1" applyAlignment="1">
      <alignment vertical="center"/>
    </xf>
    <xf numFmtId="49" fontId="31" fillId="0" borderId="0" xfId="54" applyNumberFormat="1" applyFont="1" applyFill="1" applyAlignment="1">
      <alignment horizontal="center" vertical="top"/>
    </xf>
    <xf numFmtId="41" fontId="0" fillId="0" borderId="24" xfId="0" applyNumberFormat="1" applyFont="1" applyBorder="1" applyAlignment="1">
      <alignment horizontal="left" vertical="top"/>
    </xf>
    <xf numFmtId="41" fontId="0" fillId="0" borderId="23" xfId="0" applyNumberFormat="1" applyFont="1" applyBorder="1" applyAlignment="1">
      <alignment horizontal="left" vertical="top"/>
    </xf>
    <xf numFmtId="41" fontId="0" fillId="0" borderId="25" xfId="0" applyNumberFormat="1" applyFont="1" applyBorder="1" applyAlignment="1">
      <alignment horizontal="left" vertical="top"/>
    </xf>
    <xf numFmtId="41" fontId="0" fillId="0" borderId="26" xfId="0" applyNumberFormat="1" applyFont="1" applyBorder="1" applyAlignment="1">
      <alignment horizontal="left" vertical="top"/>
    </xf>
    <xf numFmtId="41" fontId="0" fillId="0" borderId="0" xfId="0" applyNumberFormat="1" applyFont="1" applyBorder="1" applyAlignment="1">
      <alignment horizontal="left" vertical="top"/>
    </xf>
    <xf numFmtId="41" fontId="0" fillId="0" borderId="19" xfId="0" applyNumberFormat="1" applyFont="1" applyBorder="1" applyAlignment="1">
      <alignment horizontal="left" vertical="top"/>
    </xf>
    <xf numFmtId="41" fontId="0" fillId="0" borderId="27" xfId="0" applyNumberFormat="1" applyFont="1" applyBorder="1" applyAlignment="1">
      <alignment horizontal="left" vertical="top"/>
    </xf>
    <xf numFmtId="41" fontId="0" fillId="0" borderId="21" xfId="0" applyNumberFormat="1" applyFont="1" applyBorder="1" applyAlignment="1">
      <alignment horizontal="left" vertical="top"/>
    </xf>
    <xf numFmtId="41" fontId="0" fillId="0" borderId="28" xfId="0" applyNumberFormat="1" applyFont="1" applyBorder="1" applyAlignment="1">
      <alignment horizontal="left" vertical="top"/>
    </xf>
    <xf numFmtId="41" fontId="0" fillId="0" borderId="24" xfId="0" applyNumberFormat="1" applyBorder="1" applyAlignment="1">
      <alignment horizontal="left" vertical="top"/>
    </xf>
    <xf numFmtId="14" fontId="32" fillId="24" borderId="0" xfId="0" quotePrefix="1" applyNumberFormat="1" applyFont="1" applyFill="1" applyAlignment="1"/>
  </cellXfs>
  <cellStyles count="6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lumn Heading" xfId="28"/>
    <cellStyle name="Comma [0] 2" xfId="29"/>
    <cellStyle name="Comma 2" xfId="30"/>
    <cellStyle name="Comma 3" xfId="31"/>
    <cellStyle name="Comma 4" xfId="32"/>
    <cellStyle name="Comma 5" xfId="33"/>
    <cellStyle name="Comma 6" xfId="34"/>
    <cellStyle name="Comma 7" xfId="35"/>
    <cellStyle name="Currency" xfId="36" builtinId="4"/>
    <cellStyle name="Currency [0] 2" xfId="37"/>
    <cellStyle name="Currency 2" xfId="38"/>
    <cellStyle name="Currency 3" xfId="39"/>
    <cellStyle name="Currency 4" xfId="40"/>
    <cellStyle name="Currency 5" xfId="41"/>
    <cellStyle name="Currency 6" xfId="42"/>
    <cellStyle name="Currency 7" xfId="43"/>
    <cellStyle name="Explanatory Text" xfId="44" builtinId="53" customBuiltin="1"/>
    <cellStyle name="Good" xfId="45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put" xfId="50" builtinId="20" customBuiltin="1"/>
    <cellStyle name="Linked Cell" xfId="51" builtinId="24" customBuiltin="1"/>
    <cellStyle name="Neutral" xfId="52" builtinId="28" customBuiltin="1"/>
    <cellStyle name="Normal" xfId="0" builtinId="0"/>
    <cellStyle name="Normal 2" xfId="53"/>
    <cellStyle name="Normal 3" xfId="54"/>
    <cellStyle name="Note" xfId="55" builtinId="10" customBuiltin="1"/>
    <cellStyle name="Output" xfId="56" builtinId="21" customBuiltin="1"/>
    <cellStyle name="Percent" xfId="57" builtinId="5"/>
    <cellStyle name="Percent 2" xfId="58"/>
    <cellStyle name="Text Column (No indent)" xfId="59"/>
    <cellStyle name="Title" xfId="60" builtinId="15" customBuiltin="1"/>
    <cellStyle name="Total" xfId="61" builtinId="25" customBuiltin="1"/>
    <cellStyle name="Warning Text" xfId="62" builtinId="11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plotArea>
      <c:layout>
        <c:manualLayout>
          <c:layoutTarget val="inner"/>
          <c:xMode val="edge"/>
          <c:yMode val="edge"/>
          <c:x val="3.1134188486742837E-2"/>
          <c:y val="7.0235716736291906E-2"/>
          <c:w val="0.57404569548112339"/>
          <c:h val="0.79484048001049423"/>
        </c:manualLayout>
      </c:layout>
      <c:pieChart>
        <c:varyColors val="1"/>
        <c:ser>
          <c:idx val="0"/>
          <c:order val="0"/>
          <c:spPr>
            <a:solidFill>
              <a:srgbClr val="666699"/>
            </a:solidFill>
            <a:ln w="25400">
              <a:noFill/>
            </a:ln>
          </c:spPr>
          <c:dPt>
            <c:idx val="0"/>
            <c:spPr>
              <a:solidFill>
                <a:srgbClr val="4F81BD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604A7B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339966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E46C0A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C3D69B"/>
              </a:solidFill>
              <a:ln w="25400">
                <a:noFill/>
              </a:ln>
            </c:spPr>
          </c:dPt>
          <c:cat>
            <c:strRef>
              <c:f>'Data Input'!$B$10:$B$18</c:f>
              <c:strCache>
                <c:ptCount val="9"/>
                <c:pt idx="0">
                  <c:v>Taxes</c:v>
                </c:pt>
                <c:pt idx="1">
                  <c:v>Licenses &amp; Permits</c:v>
                </c:pt>
                <c:pt idx="2">
                  <c:v>Federal Government</c:v>
                </c:pt>
                <c:pt idx="3">
                  <c:v>State Government</c:v>
                </c:pt>
                <c:pt idx="4">
                  <c:v>Local Contributions</c:v>
                </c:pt>
                <c:pt idx="5">
                  <c:v>Charges for Services</c:v>
                </c:pt>
                <c:pt idx="6">
                  <c:v>Fines &amp; Forfeitures</c:v>
                </c:pt>
                <c:pt idx="7">
                  <c:v>Interest &amp; Rents</c:v>
                </c:pt>
                <c:pt idx="8">
                  <c:v>Other Revenues</c:v>
                </c:pt>
              </c:strCache>
            </c:strRef>
          </c:cat>
          <c:val>
            <c:numRef>
              <c:f>'Data Input'!$G$10:$G$18</c:f>
              <c:numCache>
                <c:formatCode>_(* #,##0_);_(* \(#,##0\);_(* "-"_);_(@_)</c:formatCode>
                <c:ptCount val="9"/>
                <c:pt idx="0">
                  <c:v>103361</c:v>
                </c:pt>
                <c:pt idx="1">
                  <c:v>740</c:v>
                </c:pt>
                <c:pt idx="2">
                  <c:v>0</c:v>
                </c:pt>
                <c:pt idx="3">
                  <c:v>102212</c:v>
                </c:pt>
                <c:pt idx="4">
                  <c:v>8341</c:v>
                </c:pt>
                <c:pt idx="5">
                  <c:v>28476</c:v>
                </c:pt>
                <c:pt idx="6">
                  <c:v>0</c:v>
                </c:pt>
                <c:pt idx="7">
                  <c:v>30101</c:v>
                </c:pt>
                <c:pt idx="8">
                  <c:v>76110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36723163841804"/>
          <c:y val="6.9837447320891019E-2"/>
          <c:w val="0.31812255541069101"/>
          <c:h val="0.83323299217338953"/>
        </c:manualLayout>
      </c:layout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plotArea>
      <c:layout>
        <c:manualLayout>
          <c:layoutTarget val="inner"/>
          <c:xMode val="edge"/>
          <c:yMode val="edge"/>
          <c:x val="9.6676879774947738E-2"/>
          <c:y val="6.7567567567567571E-2"/>
          <c:w val="0.88821883293233239"/>
          <c:h val="0.78630036601978059"/>
        </c:manualLayout>
      </c:layout>
      <c:lineChart>
        <c:grouping val="standard"/>
        <c:ser>
          <c:idx val="0"/>
          <c:order val="0"/>
          <c:tx>
            <c:strRef>
              <c:f>'Data Input'!$B$47</c:f>
              <c:strCache>
                <c:ptCount val="1"/>
                <c:pt idx="0">
                  <c:v>Assets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numRef>
              <c:f>'Data Input'!$C$46:$G$46</c:f>
              <c:numCache>
                <c:formatCode>m/d/yyyy</c:formatCode>
                <c:ptCount val="5"/>
              </c:numCache>
            </c:numRef>
          </c:cat>
          <c:val>
            <c:numRef>
              <c:f>'Data Input'!$C$47:$G$47</c:f>
              <c:numCache>
                <c:formatCode>_(* #,##0_);_(* \(#,##0\);_(* "-"_);_(@_)</c:formatCode>
                <c:ptCount val="5"/>
              </c:numCache>
            </c:numRef>
          </c:val>
          <c:smooth val="1"/>
        </c:ser>
        <c:ser>
          <c:idx val="1"/>
          <c:order val="1"/>
          <c:tx>
            <c:strRef>
              <c:f>'Data Input'!$B$48</c:f>
              <c:strCache>
                <c:ptCount val="1"/>
                <c:pt idx="0">
                  <c:v>Actuarial Liability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'Data Input'!$C$46:$G$46</c:f>
              <c:numCache>
                <c:formatCode>m/d/yyyy</c:formatCode>
                <c:ptCount val="5"/>
              </c:numCache>
            </c:numRef>
          </c:cat>
          <c:val>
            <c:numRef>
              <c:f>'Data Input'!$C$48:$G$48</c:f>
              <c:numCache>
                <c:formatCode>_(* #,##0_);_(* \(#,##0\);_(* "-"_);_(@_)</c:formatCode>
                <c:ptCount val="5"/>
              </c:numCache>
            </c:numRef>
          </c:val>
          <c:smooth val="1"/>
        </c:ser>
        <c:marker val="1"/>
        <c:axId val="87424000"/>
        <c:axId val="76948224"/>
      </c:lineChart>
      <c:catAx>
        <c:axId val="87424000"/>
        <c:scaling>
          <c:orientation val="minMax"/>
        </c:scaling>
        <c:axPos val="b"/>
        <c:numFmt formatCode="yyyy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948224"/>
        <c:crosses val="autoZero"/>
        <c:lblAlgn val="ctr"/>
        <c:lblOffset val="100"/>
        <c:tickLblSkip val="1"/>
        <c:tickMarkSkip val="1"/>
      </c:catAx>
      <c:valAx>
        <c:axId val="769482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74240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7874396135265702"/>
          <c:y val="0.92792247122955773"/>
          <c:w val="0.63526570048309183"/>
          <c:h val="5.814657783161720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plotArea>
      <c:layout>
        <c:manualLayout>
          <c:layoutTarget val="inner"/>
          <c:xMode val="edge"/>
          <c:yMode val="edge"/>
          <c:x val="0.24610527509261476"/>
          <c:y val="5.871353261883798E-2"/>
          <c:w val="0.88685280142871226"/>
          <c:h val="0.77406349297799781"/>
        </c:manualLayout>
      </c:layout>
      <c:lineChart>
        <c:grouping val="standard"/>
        <c:ser>
          <c:idx val="0"/>
          <c:order val="0"/>
          <c:tx>
            <c:strRef>
              <c:f>'Data Input'!$B$53</c:f>
              <c:strCache>
                <c:ptCount val="1"/>
                <c:pt idx="0">
                  <c:v>Assets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numRef>
              <c:f>'Data Input'!$C$52:$G$52</c:f>
              <c:numCache>
                <c:formatCode>m/d/yyyy</c:formatCode>
                <c:ptCount val="5"/>
              </c:numCache>
            </c:numRef>
          </c:cat>
          <c:val>
            <c:numRef>
              <c:f>'Data Input'!$C$53:$G$53</c:f>
              <c:numCache>
                <c:formatCode>_(* #,##0_);_(* \(#,##0\);_(* "-"_);_(@_)</c:formatCode>
                <c:ptCount val="5"/>
              </c:numCache>
            </c:numRef>
          </c:val>
          <c:smooth val="1"/>
        </c:ser>
        <c:ser>
          <c:idx val="1"/>
          <c:order val="1"/>
          <c:tx>
            <c:strRef>
              <c:f>'Data Input'!$B$54</c:f>
              <c:strCache>
                <c:ptCount val="1"/>
                <c:pt idx="0">
                  <c:v>Actuarial Liability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'Data Input'!$C$52:$G$52</c:f>
              <c:numCache>
                <c:formatCode>m/d/yyyy</c:formatCode>
                <c:ptCount val="5"/>
              </c:numCache>
            </c:numRef>
          </c:cat>
          <c:val>
            <c:numRef>
              <c:f>'Data Input'!$C$54:$G$54</c:f>
              <c:numCache>
                <c:formatCode>_(* #,##0_);_(* \(#,##0\);_(* "-"_);_(@_)</c:formatCode>
                <c:ptCount val="5"/>
              </c:numCache>
            </c:numRef>
          </c:val>
          <c:smooth val="1"/>
        </c:ser>
        <c:marker val="1"/>
        <c:axId val="76960512"/>
        <c:axId val="76962048"/>
      </c:lineChart>
      <c:catAx>
        <c:axId val="76960512"/>
        <c:scaling>
          <c:orientation val="minMax"/>
        </c:scaling>
        <c:axPos val="b"/>
        <c:numFmt formatCode="yyyy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962048"/>
        <c:crosses val="autoZero"/>
        <c:lblAlgn val="ctr"/>
        <c:lblOffset val="100"/>
        <c:tickLblSkip val="1"/>
        <c:tickMarkSkip val="1"/>
      </c:catAx>
      <c:valAx>
        <c:axId val="769620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9605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7359413202933985"/>
          <c:y val="0.9182313749242883"/>
          <c:w val="0.64303178484107582"/>
          <c:h val="5.814657783161720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plotArea>
      <c:layout>
        <c:manualLayout>
          <c:layoutTarget val="inner"/>
          <c:xMode val="edge"/>
          <c:yMode val="edge"/>
          <c:x val="6.3366397902225688E-2"/>
          <c:y val="6.6666883681261987E-2"/>
          <c:w val="0.58019858079225406"/>
          <c:h val="0.83000270183171165"/>
        </c:manualLayout>
      </c:layout>
      <c:barChart>
        <c:barDir val="col"/>
        <c:grouping val="stacked"/>
        <c:ser>
          <c:idx val="0"/>
          <c:order val="0"/>
          <c:tx>
            <c:strRef>
              <c:f>'Data Input'!$A$68:$B$68</c:f>
              <c:strCache>
                <c:ptCount val="1"/>
                <c:pt idx="0">
                  <c:v>Structured Debt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'Data Input'!$C$68:$G$68</c:f>
              <c:numCache>
                <c:formatCode>_(* #,##0_);_(* \(#,##0\);_(* "-"_);_(@_)</c:formatCode>
                <c:ptCount val="5"/>
                <c:pt idx="0">
                  <c:v>278000</c:v>
                </c:pt>
                <c:pt idx="1">
                  <c:v>271000</c:v>
                </c:pt>
                <c:pt idx="2">
                  <c:v>264000</c:v>
                </c:pt>
                <c:pt idx="3">
                  <c:v>222700</c:v>
                </c:pt>
                <c:pt idx="4">
                  <c:v>218500</c:v>
                </c:pt>
              </c:numCache>
            </c:numRef>
          </c:val>
        </c:ser>
        <c:ser>
          <c:idx val="1"/>
          <c:order val="1"/>
          <c:tx>
            <c:strRef>
              <c:f>'Data Input'!$A$69:$B$69</c:f>
              <c:strCache>
                <c:ptCount val="1"/>
                <c:pt idx="0">
                  <c:v>Employee Compensated Absences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'Data Input'!$C$69:$G$69</c:f>
              <c:numCache>
                <c:formatCode>_(* #,##0_);_(* \(#,##0\);_(* "-"_);_(@_)</c:formatCode>
                <c:ptCount val="5"/>
              </c:numCache>
            </c:numRef>
          </c:val>
        </c:ser>
        <c:ser>
          <c:idx val="2"/>
          <c:order val="2"/>
          <c:tx>
            <c:strRef>
              <c:f>'Data Input'!$A$70:$B$70</c:f>
              <c:strCache>
                <c:ptCount val="1"/>
                <c:pt idx="0">
                  <c:v>Landfill Closure &amp; Postclosure Care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'Data Input'!$C$70:$G$70</c:f>
              <c:numCache>
                <c:formatCode>_(* #,##0_);_(* \(#,##0\);_(* "-"_);_(@_)</c:formatCode>
                <c:ptCount val="5"/>
              </c:numCache>
            </c:numRef>
          </c:val>
        </c:ser>
        <c:ser>
          <c:idx val="3"/>
          <c:order val="3"/>
          <c:tx>
            <c:strRef>
              <c:f>'Data Input'!$A$71:$B$71</c:f>
              <c:strCache>
                <c:ptCount val="1"/>
                <c:pt idx="0">
                  <c:v>Uninsured Losses</c:v>
                </c:pt>
              </c:strCache>
            </c:strRef>
          </c:tx>
          <c:spPr>
            <a:solidFill>
              <a:srgbClr val="666699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'Data Input'!$C$71:$G$71</c:f>
              <c:numCache>
                <c:formatCode>_(* #,##0_);_(* \(#,##0\);_(* "-"_);_(@_)</c:formatCode>
                <c:ptCount val="5"/>
              </c:numCache>
            </c:numRef>
          </c:val>
        </c:ser>
        <c:ser>
          <c:idx val="4"/>
          <c:order val="4"/>
          <c:tx>
            <c:strRef>
              <c:f>'Data Input'!$A$72:$B$72</c:f>
              <c:strCache>
                <c:ptCount val="1"/>
                <c:pt idx="0">
                  <c:v>Other Claims &amp; Contingencies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'Data Input'!$C$72:$G$72</c:f>
              <c:numCache>
                <c:formatCode>_(* #,##0_);_(* \(#,##0\);_(* "-"_);_(@_)</c:formatCode>
                <c:ptCount val="5"/>
              </c:numCache>
            </c:numRef>
          </c:val>
        </c:ser>
        <c:overlap val="100"/>
        <c:axId val="81662720"/>
        <c:axId val="81664256"/>
      </c:barChart>
      <c:catAx>
        <c:axId val="816627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664256"/>
        <c:crosses val="autoZero"/>
        <c:lblAlgn val="ctr"/>
        <c:lblOffset val="100"/>
        <c:tickLblSkip val="1"/>
        <c:tickMarkSkip val="1"/>
      </c:catAx>
      <c:valAx>
        <c:axId val="816642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6627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745624270711785"/>
          <c:y val="0.11871592973955178"/>
          <c:w val="0.23803967327887982"/>
          <c:h val="0.79709267110841919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plotArea>
      <c:layout>
        <c:manualLayout>
          <c:layoutTarget val="inner"/>
          <c:xMode val="edge"/>
          <c:yMode val="edge"/>
          <c:x val="6.0721062618595827E-2"/>
          <c:y val="6.6666883681261987E-2"/>
          <c:w val="0.59582542694497154"/>
          <c:h val="0.83000270183171165"/>
        </c:manualLayout>
      </c:layout>
      <c:barChart>
        <c:barDir val="col"/>
        <c:grouping val="stacked"/>
        <c:ser>
          <c:idx val="0"/>
          <c:order val="0"/>
          <c:tx>
            <c:strRef>
              <c:f>'Data Input'!$A$68</c:f>
              <c:strCache>
                <c:ptCount val="1"/>
                <c:pt idx="0">
                  <c:v>Structured Debt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2014</c:v>
                </c:pt>
                <c:pt idx="1">
                  <c:v>2015</c:v>
                </c:pt>
              </c:numCache>
            </c:numRef>
          </c:cat>
          <c:val>
            <c:numRef>
              <c:f>'Data Input'!$H$68:$I$68</c:f>
              <c:numCache>
                <c:formatCode>_(* #,##0_);_(* \(#,##0\);_(* "-"_);_(@_)</c:formatCode>
                <c:ptCount val="2"/>
                <c:pt idx="0">
                  <c:v>601.89</c:v>
                </c:pt>
                <c:pt idx="1">
                  <c:v>590.54</c:v>
                </c:pt>
              </c:numCache>
            </c:numRef>
          </c:val>
        </c:ser>
        <c:ser>
          <c:idx val="1"/>
          <c:order val="1"/>
          <c:tx>
            <c:strRef>
              <c:f>'Data Input'!$A$69</c:f>
              <c:strCache>
                <c:ptCount val="1"/>
                <c:pt idx="0">
                  <c:v>Employee Compensated Absences</c:v>
                </c:pt>
              </c:strCache>
            </c:strRef>
          </c:tx>
          <c:spPr>
            <a:solidFill>
              <a:srgbClr val="558ED5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2014</c:v>
                </c:pt>
                <c:pt idx="1">
                  <c:v>2015</c:v>
                </c:pt>
              </c:numCache>
            </c:numRef>
          </c:cat>
          <c:val>
            <c:numRef>
              <c:f>'Data Input'!$H$69:$I$69</c:f>
              <c:numCache>
                <c:formatCode>_(* #,##0_);_(* \(#,##0\);_(*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'Data Input'!$A$70</c:f>
              <c:strCache>
                <c:ptCount val="1"/>
                <c:pt idx="0">
                  <c:v>Landfill Closure &amp; Postclosure Care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2014</c:v>
                </c:pt>
                <c:pt idx="1">
                  <c:v>2015</c:v>
                </c:pt>
              </c:numCache>
            </c:numRef>
          </c:cat>
          <c:val>
            <c:numRef>
              <c:f>'Data Input'!$H$70:$I$70</c:f>
              <c:numCache>
                <c:formatCode>_(* #,##0_);_(* \(#,##0\);_(*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'Data Input'!$A$71</c:f>
              <c:strCache>
                <c:ptCount val="1"/>
                <c:pt idx="0">
                  <c:v>Uninsured Losses</c:v>
                </c:pt>
              </c:strCache>
            </c:strRef>
          </c:tx>
          <c:spPr>
            <a:solidFill>
              <a:srgbClr val="666699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2014</c:v>
                </c:pt>
                <c:pt idx="1">
                  <c:v>2015</c:v>
                </c:pt>
              </c:numCache>
            </c:numRef>
          </c:cat>
          <c:val>
            <c:numRef>
              <c:f>'Data Input'!$H$71:$I$71</c:f>
              <c:numCache>
                <c:formatCode>_(* #,##0_);_(* \(#,##0\);_(*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'Data Input'!$A$72</c:f>
              <c:strCache>
                <c:ptCount val="1"/>
                <c:pt idx="0">
                  <c:v>Other Claims &amp; Contingencies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2014</c:v>
                </c:pt>
                <c:pt idx="1">
                  <c:v>2015</c:v>
                </c:pt>
              </c:numCache>
            </c:numRef>
          </c:cat>
          <c:val>
            <c:numRef>
              <c:f>'Data Input'!$H$72:$I$72</c:f>
              <c:numCache>
                <c:formatCode>_(* #,##0_);_(* \(#,##0\);_(*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81716352"/>
        <c:axId val="81717888"/>
      </c:barChart>
      <c:catAx>
        <c:axId val="817163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717888"/>
        <c:crosses val="autoZero"/>
        <c:lblAlgn val="ctr"/>
        <c:lblOffset val="100"/>
        <c:tickLblSkip val="1"/>
        <c:tickMarkSkip val="1"/>
      </c:catAx>
      <c:valAx>
        <c:axId val="817178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7163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374810318664646"/>
          <c:y val="0.17874396135265702"/>
          <c:w val="0.29286798179059187"/>
          <c:h val="0.63768115942028991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plotArea>
      <c:layout>
        <c:manualLayout>
          <c:layoutTarget val="inner"/>
          <c:xMode val="edge"/>
          <c:yMode val="edge"/>
          <c:x val="0.12401071385780046"/>
          <c:y val="6.6889632107023408E-2"/>
          <c:w val="0.86807499700460322"/>
          <c:h val="0.69230769230769229"/>
        </c:manualLayout>
      </c:layout>
      <c:barChart>
        <c:barDir val="col"/>
        <c:grouping val="clustered"/>
        <c:ser>
          <c:idx val="0"/>
          <c:order val="0"/>
          <c:tx>
            <c:strRef>
              <c:f>'Data Input'!$F$46</c:f>
              <c:strCache>
                <c:ptCount val="1"/>
              </c:strCache>
            </c:strRef>
          </c:tx>
          <c:spPr>
            <a:solidFill>
              <a:srgbClr val="558ED5"/>
            </a:solidFill>
            <a:ln w="25400">
              <a:noFill/>
            </a:ln>
          </c:spPr>
          <c:invertIfNegative val="1"/>
          <c:cat>
            <c:strRef>
              <c:f>('Data Input'!$A$45,'Data Input'!$A$51,'Data Input'!$A$57)</c:f>
              <c:strCache>
                <c:ptCount val="3"/>
                <c:pt idx="0">
                  <c:v>Pensions</c:v>
                </c:pt>
                <c:pt idx="1">
                  <c:v>OPEB</c:v>
                </c:pt>
                <c:pt idx="2">
                  <c:v>Sum of All Pension &amp; OPEB Plans</c:v>
                </c:pt>
              </c:strCache>
            </c:strRef>
          </c:cat>
          <c:val>
            <c:numRef>
              <c:f>('Data Input'!$F$50,'Data Input'!$F$56,'Data Input'!$F$61)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Input'!$G$46</c:f>
              <c:strCache>
                <c:ptCount val="1"/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1"/>
          <c:cat>
            <c:strRef>
              <c:f>('Data Input'!$A$45,'Data Input'!$A$51,'Data Input'!$A$57)</c:f>
              <c:strCache>
                <c:ptCount val="3"/>
                <c:pt idx="0">
                  <c:v>Pensions</c:v>
                </c:pt>
                <c:pt idx="1">
                  <c:v>OPEB</c:v>
                </c:pt>
                <c:pt idx="2">
                  <c:v>Sum of All Pension &amp; OPEB Plans</c:v>
                </c:pt>
              </c:strCache>
            </c:strRef>
          </c:cat>
          <c:val>
            <c:numRef>
              <c:f>('Data Input'!$G$50,'Data Input'!$G$56,'Data Input'!$G$61)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82532608"/>
        <c:axId val="82542592"/>
      </c:barChart>
      <c:catAx>
        <c:axId val="82532608"/>
        <c:scaling>
          <c:orientation val="minMax"/>
        </c:scaling>
        <c:axPos val="b"/>
        <c:numFmt formatCode="_(* #,##0_);_(* \(#,##0\);_(* &quot;-&quot;_);_(@_)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542592"/>
        <c:crosses val="autoZero"/>
        <c:lblAlgn val="ctr"/>
        <c:lblOffset val="100"/>
        <c:tickLblSkip val="1"/>
        <c:tickMarkSkip val="1"/>
      </c:catAx>
      <c:valAx>
        <c:axId val="825425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5326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5400843881856544"/>
          <c:y val="0.86269744835965967"/>
          <c:w val="0.52320675105485237"/>
          <c:h val="7.0473876063183463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plotArea>
      <c:layout>
        <c:manualLayout>
          <c:layoutTarget val="inner"/>
          <c:xMode val="edge"/>
          <c:yMode val="edge"/>
          <c:x val="0.13695666711602741"/>
          <c:y val="6.6666883681261987E-2"/>
          <c:w val="0.82826174874930869"/>
          <c:h val="0.45000146484851838"/>
        </c:manualLayout>
      </c:layout>
      <c:barChart>
        <c:barDir val="col"/>
        <c:grouping val="clustered"/>
        <c:ser>
          <c:idx val="0"/>
          <c:order val="0"/>
          <c:tx>
            <c:strRef>
              <c:f>'Data Input'!$H$5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558ED5"/>
            </a:solidFill>
            <a:ln w="25400">
              <a:noFill/>
            </a:ln>
          </c:spPr>
          <c:invertIfNegative val="1"/>
          <c:cat>
            <c:strRef>
              <c:f>'Data Input'!$B$10:$B$19</c:f>
              <c:strCache>
                <c:ptCount val="10"/>
                <c:pt idx="0">
                  <c:v>Taxes</c:v>
                </c:pt>
                <c:pt idx="1">
                  <c:v>Licenses &amp; Permits</c:v>
                </c:pt>
                <c:pt idx="2">
                  <c:v>Federal Government</c:v>
                </c:pt>
                <c:pt idx="3">
                  <c:v>State Government</c:v>
                </c:pt>
                <c:pt idx="4">
                  <c:v>Local Contributions</c:v>
                </c:pt>
                <c:pt idx="5">
                  <c:v>Charges for Services</c:v>
                </c:pt>
                <c:pt idx="6">
                  <c:v>Fines &amp; Forfeitures</c:v>
                </c:pt>
                <c:pt idx="7">
                  <c:v>Interest &amp; Rents</c:v>
                </c:pt>
                <c:pt idx="8">
                  <c:v>Other Revenues</c:v>
                </c:pt>
                <c:pt idx="9">
                  <c:v>Total Revenues</c:v>
                </c:pt>
              </c:strCache>
            </c:strRef>
          </c:cat>
          <c:val>
            <c:numRef>
              <c:f>'Data Input'!$H$10:$H$18</c:f>
              <c:numCache>
                <c:formatCode>_(* #,##0_);_(* \(#,##0\);_(* "-"_);_(@_)</c:formatCode>
                <c:ptCount val="9"/>
                <c:pt idx="0">
                  <c:v>288</c:v>
                </c:pt>
                <c:pt idx="1">
                  <c:v>0</c:v>
                </c:pt>
                <c:pt idx="2">
                  <c:v>0</c:v>
                </c:pt>
                <c:pt idx="3">
                  <c:v>275.88</c:v>
                </c:pt>
                <c:pt idx="4">
                  <c:v>0</c:v>
                </c:pt>
                <c:pt idx="5">
                  <c:v>63.26</c:v>
                </c:pt>
                <c:pt idx="6">
                  <c:v>0</c:v>
                </c:pt>
                <c:pt idx="7">
                  <c:v>104.91</c:v>
                </c:pt>
                <c:pt idx="8">
                  <c:v>184.68</c:v>
                </c:pt>
              </c:numCache>
            </c:numRef>
          </c:val>
        </c:ser>
        <c:ser>
          <c:idx val="1"/>
          <c:order val="1"/>
          <c:tx>
            <c:strRef>
              <c:f>'Data Input'!$I$5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1"/>
          <c:cat>
            <c:strRef>
              <c:f>'Data Input'!$B$10:$B$19</c:f>
              <c:strCache>
                <c:ptCount val="10"/>
                <c:pt idx="0">
                  <c:v>Taxes</c:v>
                </c:pt>
                <c:pt idx="1">
                  <c:v>Licenses &amp; Permits</c:v>
                </c:pt>
                <c:pt idx="2">
                  <c:v>Federal Government</c:v>
                </c:pt>
                <c:pt idx="3">
                  <c:v>State Government</c:v>
                </c:pt>
                <c:pt idx="4">
                  <c:v>Local Contributions</c:v>
                </c:pt>
                <c:pt idx="5">
                  <c:v>Charges for Services</c:v>
                </c:pt>
                <c:pt idx="6">
                  <c:v>Fines &amp; Forfeitures</c:v>
                </c:pt>
                <c:pt idx="7">
                  <c:v>Interest &amp; Rents</c:v>
                </c:pt>
                <c:pt idx="8">
                  <c:v>Other Revenues</c:v>
                </c:pt>
                <c:pt idx="9">
                  <c:v>Total Revenues</c:v>
                </c:pt>
              </c:strCache>
            </c:strRef>
          </c:cat>
          <c:val>
            <c:numRef>
              <c:f>'Data Input'!$I$10:$I$18</c:f>
              <c:numCache>
                <c:formatCode>_(* #,##0_);_(* \(#,##0\);_(* "-"_);_(@_)</c:formatCode>
                <c:ptCount val="9"/>
                <c:pt idx="0">
                  <c:v>279</c:v>
                </c:pt>
                <c:pt idx="1">
                  <c:v>2</c:v>
                </c:pt>
                <c:pt idx="2">
                  <c:v>0</c:v>
                </c:pt>
                <c:pt idx="3">
                  <c:v>276.25</c:v>
                </c:pt>
                <c:pt idx="4">
                  <c:v>22.54</c:v>
                </c:pt>
                <c:pt idx="5">
                  <c:v>76.959999999999994</c:v>
                </c:pt>
                <c:pt idx="6">
                  <c:v>0</c:v>
                </c:pt>
                <c:pt idx="7">
                  <c:v>81.349999999999994</c:v>
                </c:pt>
                <c:pt idx="8">
                  <c:v>205.7</c:v>
                </c:pt>
              </c:numCache>
            </c:numRef>
          </c:val>
        </c:ser>
        <c:axId val="49496448"/>
        <c:axId val="49497984"/>
      </c:barChart>
      <c:catAx>
        <c:axId val="49496448"/>
        <c:scaling>
          <c:orientation val="minMax"/>
        </c:scaling>
        <c:axPos val="b"/>
        <c:numFmt formatCode="_(* #,##0_);_(* \(#,##0\);_(* &quot;-&quot;_);_(@_)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9497984"/>
        <c:crosses val="autoZero"/>
        <c:lblAlgn val="ctr"/>
        <c:lblOffset val="100"/>
        <c:tickLblSkip val="1"/>
        <c:tickMarkSkip val="1"/>
      </c:catAx>
      <c:valAx>
        <c:axId val="494979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94964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3459365493263791"/>
          <c:y val="0.90606262491672207"/>
          <c:w val="0.22598870056497178"/>
          <c:h val="6.9287141905396407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autoTitleDeleted val="1"/>
    <c:plotArea>
      <c:layout>
        <c:manualLayout>
          <c:layoutTarget val="inner"/>
          <c:xMode val="edge"/>
          <c:yMode val="edge"/>
          <c:x val="9.5330829860421726E-2"/>
          <c:y val="0.36577241140875927"/>
          <c:w val="0.88326932156390747"/>
          <c:h val="0.53020221103288034"/>
        </c:manualLayout>
      </c:layout>
      <c:barChart>
        <c:barDir val="col"/>
        <c:grouping val="clustered"/>
        <c:ser>
          <c:idx val="0"/>
          <c:order val="0"/>
          <c:tx>
            <c:strRef>
              <c:f>'Data Input'!$B$87</c:f>
              <c:strCache>
                <c:ptCount val="1"/>
                <c:pt idx="0">
                  <c:v> Taxes 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'Data Input'!$C$87:$G$87</c:f>
              <c:numCache>
                <c:formatCode>_(* #,##0_);_(* \(#,##0\);_(* "-"_);_(@_)</c:formatCode>
                <c:ptCount val="5"/>
                <c:pt idx="0">
                  <c:v>101845</c:v>
                </c:pt>
                <c:pt idx="1">
                  <c:v>97987</c:v>
                </c:pt>
                <c:pt idx="2">
                  <c:v>105916</c:v>
                </c:pt>
                <c:pt idx="3">
                  <c:v>107002</c:v>
                </c:pt>
                <c:pt idx="4">
                  <c:v>103361</c:v>
                </c:pt>
              </c:numCache>
            </c:numRef>
          </c:val>
        </c:ser>
        <c:axId val="49520640"/>
        <c:axId val="49522176"/>
      </c:barChart>
      <c:catAx>
        <c:axId val="495206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9522176"/>
        <c:crosses val="autoZero"/>
        <c:lblAlgn val="ctr"/>
        <c:lblOffset val="100"/>
        <c:tickLblSkip val="1"/>
        <c:tickMarkSkip val="1"/>
      </c:catAx>
      <c:valAx>
        <c:axId val="495221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95206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plotArea>
      <c:layout>
        <c:manualLayout>
          <c:layoutTarget val="inner"/>
          <c:xMode val="edge"/>
          <c:yMode val="edge"/>
          <c:x val="2.2281057221917255E-2"/>
          <c:y val="5.3280182181621956E-2"/>
          <c:w val="0.56384097121708765"/>
          <c:h val="0.89811219638561279"/>
        </c:manualLayout>
      </c:layout>
      <c:pieChart>
        <c:ser>
          <c:idx val="0"/>
          <c:order val="0"/>
          <c:dPt>
            <c:idx val="0"/>
            <c:spPr>
              <a:solidFill>
                <a:srgbClr val="604A7B"/>
              </a:solidFill>
            </c:spPr>
          </c:dPt>
          <c:dPt>
            <c:idx val="1"/>
          </c:dPt>
          <c:dPt>
            <c:idx val="2"/>
            <c:spPr>
              <a:solidFill>
                <a:srgbClr val="E46C0A"/>
              </a:solidFill>
            </c:spPr>
          </c:dPt>
          <c:dPt>
            <c:idx val="3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</c:dPt>
          <c:dPt>
            <c:idx val="6"/>
            <c:spPr>
              <a:solidFill>
                <a:srgbClr val="FF7C80"/>
              </a:solidFill>
            </c:spPr>
          </c:dPt>
          <c:dPt>
            <c:idx val="7"/>
            <c:spPr>
              <a:solidFill>
                <a:srgbClr val="00B0F0"/>
              </a:solidFill>
            </c:spPr>
          </c:dPt>
          <c:dPt>
            <c:idx val="8"/>
            <c:spPr>
              <a:solidFill>
                <a:srgbClr val="339966"/>
              </a:solidFill>
            </c:spPr>
          </c:dPt>
          <c:dPt>
            <c:idx val="9"/>
            <c:spPr>
              <a:solidFill>
                <a:srgbClr val="B8A9CB"/>
              </a:solidFill>
            </c:spPr>
          </c:dPt>
          <c:dPt>
            <c:idx val="10"/>
            <c:spPr>
              <a:solidFill>
                <a:srgbClr val="C3D69B"/>
              </a:solidFill>
            </c:spPr>
          </c:dPt>
          <c:cat>
            <c:strRef>
              <c:f>'Data Input'!$B$21:$B$31</c:f>
              <c:strCache>
                <c:ptCount val="11"/>
                <c:pt idx="0">
                  <c:v>General Government</c:v>
                </c:pt>
                <c:pt idx="1">
                  <c:v>Police &amp; Fire</c:v>
                </c:pt>
                <c:pt idx="2">
                  <c:v>Other Public Safety</c:v>
                </c:pt>
                <c:pt idx="3">
                  <c:v>Roads </c:v>
                </c:pt>
                <c:pt idx="4">
                  <c:v>Other Public Works</c:v>
                </c:pt>
                <c:pt idx="5">
                  <c:v>Health &amp; Welfare</c:v>
                </c:pt>
                <c:pt idx="6">
                  <c:v>Community/Econ. Development</c:v>
                </c:pt>
                <c:pt idx="7">
                  <c:v>Recreation &amp; Culture</c:v>
                </c:pt>
                <c:pt idx="8">
                  <c:v>Capital Outlay</c:v>
                </c:pt>
                <c:pt idx="9">
                  <c:v>Debt Service</c:v>
                </c:pt>
                <c:pt idx="10">
                  <c:v>Other Expenditures</c:v>
                </c:pt>
              </c:strCache>
            </c:strRef>
          </c:cat>
          <c:val>
            <c:numRef>
              <c:f>'Data Input'!$G$21:$G$31</c:f>
              <c:numCache>
                <c:formatCode>_(* #,##0_);_(* \(#,##0\);_(* "-"_);_(@_)</c:formatCode>
                <c:ptCount val="11"/>
                <c:pt idx="0">
                  <c:v>45709</c:v>
                </c:pt>
                <c:pt idx="1">
                  <c:v>15888</c:v>
                </c:pt>
                <c:pt idx="2">
                  <c:v>0</c:v>
                </c:pt>
                <c:pt idx="3">
                  <c:v>41577</c:v>
                </c:pt>
                <c:pt idx="4">
                  <c:v>49555</c:v>
                </c:pt>
                <c:pt idx="5">
                  <c:v>0</c:v>
                </c:pt>
                <c:pt idx="6">
                  <c:v>0</c:v>
                </c:pt>
                <c:pt idx="7">
                  <c:v>70263</c:v>
                </c:pt>
                <c:pt idx="8">
                  <c:v>0</c:v>
                </c:pt>
                <c:pt idx="9">
                  <c:v>0</c:v>
                </c:pt>
                <c:pt idx="10">
                  <c:v>51482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9042553191489366"/>
          <c:y val="1.7114914425427872E-2"/>
          <c:w val="0.37765957446808512"/>
          <c:h val="0.9853300733496333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plotArea>
      <c:layout>
        <c:manualLayout>
          <c:layoutTarget val="inner"/>
          <c:xMode val="edge"/>
          <c:yMode val="edge"/>
          <c:x val="0.1237721021611002"/>
          <c:y val="5.58659979841322E-2"/>
          <c:w val="0.84479371316306484"/>
          <c:h val="0.46927438306671049"/>
        </c:manualLayout>
      </c:layout>
      <c:barChart>
        <c:barDir val="col"/>
        <c:grouping val="clustered"/>
        <c:ser>
          <c:idx val="0"/>
          <c:order val="0"/>
          <c:tx>
            <c:strRef>
              <c:f>'Data Input'!$H$5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558ED5"/>
            </a:solidFill>
            <a:ln w="25400">
              <a:noFill/>
            </a:ln>
          </c:spPr>
          <c:invertIfNegative val="1"/>
          <c:cat>
            <c:strRef>
              <c:f>'Data Input'!$B$21:$B$31</c:f>
              <c:strCache>
                <c:ptCount val="11"/>
                <c:pt idx="0">
                  <c:v>General Government</c:v>
                </c:pt>
                <c:pt idx="1">
                  <c:v>Police &amp; Fire</c:v>
                </c:pt>
                <c:pt idx="2">
                  <c:v>Other Public Safety</c:v>
                </c:pt>
                <c:pt idx="3">
                  <c:v>Roads </c:v>
                </c:pt>
                <c:pt idx="4">
                  <c:v>Other Public Works</c:v>
                </c:pt>
                <c:pt idx="5">
                  <c:v>Health &amp; Welfare</c:v>
                </c:pt>
                <c:pt idx="6">
                  <c:v>Community/Econ. Development</c:v>
                </c:pt>
                <c:pt idx="7">
                  <c:v>Recreation &amp; Culture</c:v>
                </c:pt>
                <c:pt idx="8">
                  <c:v>Capital Outlay</c:v>
                </c:pt>
                <c:pt idx="9">
                  <c:v>Debt Service</c:v>
                </c:pt>
                <c:pt idx="10">
                  <c:v>Other Expenditures</c:v>
                </c:pt>
              </c:strCache>
            </c:strRef>
          </c:cat>
          <c:val>
            <c:numRef>
              <c:f>'Data Input'!$H$21:$H$31</c:f>
              <c:numCache>
                <c:formatCode>_(* #,##0_);_(* \(#,##0\);_(* "-"_);_(@_)</c:formatCode>
                <c:ptCount val="11"/>
                <c:pt idx="0">
                  <c:v>108.92</c:v>
                </c:pt>
                <c:pt idx="1">
                  <c:v>59.84</c:v>
                </c:pt>
                <c:pt idx="2">
                  <c:v>0</c:v>
                </c:pt>
                <c:pt idx="3">
                  <c:v>201.43</c:v>
                </c:pt>
                <c:pt idx="4">
                  <c:v>266.3</c:v>
                </c:pt>
                <c:pt idx="5">
                  <c:v>0</c:v>
                </c:pt>
                <c:pt idx="6">
                  <c:v>0</c:v>
                </c:pt>
                <c:pt idx="7">
                  <c:v>200.74</c:v>
                </c:pt>
                <c:pt idx="8">
                  <c:v>0</c:v>
                </c:pt>
                <c:pt idx="9">
                  <c:v>0</c:v>
                </c:pt>
                <c:pt idx="10">
                  <c:v>347.89</c:v>
                </c:pt>
              </c:numCache>
            </c:numRef>
          </c:val>
        </c:ser>
        <c:ser>
          <c:idx val="1"/>
          <c:order val="1"/>
          <c:tx>
            <c:strRef>
              <c:f>'Data Input'!$I$5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1"/>
          <c:cat>
            <c:strRef>
              <c:f>'Data Input'!$B$21:$B$31</c:f>
              <c:strCache>
                <c:ptCount val="11"/>
                <c:pt idx="0">
                  <c:v>General Government</c:v>
                </c:pt>
                <c:pt idx="1">
                  <c:v>Police &amp; Fire</c:v>
                </c:pt>
                <c:pt idx="2">
                  <c:v>Other Public Safety</c:v>
                </c:pt>
                <c:pt idx="3">
                  <c:v>Roads </c:v>
                </c:pt>
                <c:pt idx="4">
                  <c:v>Other Public Works</c:v>
                </c:pt>
                <c:pt idx="5">
                  <c:v>Health &amp; Welfare</c:v>
                </c:pt>
                <c:pt idx="6">
                  <c:v>Community/Econ. Development</c:v>
                </c:pt>
                <c:pt idx="7">
                  <c:v>Recreation &amp; Culture</c:v>
                </c:pt>
                <c:pt idx="8">
                  <c:v>Capital Outlay</c:v>
                </c:pt>
                <c:pt idx="9">
                  <c:v>Debt Service</c:v>
                </c:pt>
                <c:pt idx="10">
                  <c:v>Other Expenditures</c:v>
                </c:pt>
              </c:strCache>
            </c:strRef>
          </c:cat>
          <c:val>
            <c:numRef>
              <c:f>'Data Input'!$I$21:$I$31</c:f>
              <c:numCache>
                <c:formatCode>_(* #,##0_);_(* \(#,##0\);_(* "-"_);_(@_)</c:formatCode>
                <c:ptCount val="11"/>
                <c:pt idx="0">
                  <c:v>123.54</c:v>
                </c:pt>
                <c:pt idx="1">
                  <c:v>42.94</c:v>
                </c:pt>
                <c:pt idx="2">
                  <c:v>0</c:v>
                </c:pt>
                <c:pt idx="3">
                  <c:v>112.37</c:v>
                </c:pt>
                <c:pt idx="4">
                  <c:v>133.93</c:v>
                </c:pt>
                <c:pt idx="5">
                  <c:v>0</c:v>
                </c:pt>
                <c:pt idx="6">
                  <c:v>0</c:v>
                </c:pt>
                <c:pt idx="7">
                  <c:v>189.9</c:v>
                </c:pt>
                <c:pt idx="8">
                  <c:v>0</c:v>
                </c:pt>
                <c:pt idx="9">
                  <c:v>0</c:v>
                </c:pt>
                <c:pt idx="10">
                  <c:v>139.13999999999999</c:v>
                </c:pt>
              </c:numCache>
            </c:numRef>
          </c:val>
        </c:ser>
        <c:axId val="84075264"/>
        <c:axId val="84076800"/>
      </c:barChart>
      <c:catAx>
        <c:axId val="84075264"/>
        <c:scaling>
          <c:orientation val="minMax"/>
        </c:scaling>
        <c:axPos val="b"/>
        <c:numFmt formatCode="_(* #,##0_);_(* \(#,##0\);_(* &quot;-&quot;_);_(@_)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076800"/>
        <c:crosses val="autoZero"/>
        <c:lblAlgn val="ctr"/>
        <c:lblOffset val="100"/>
        <c:tickLblSkip val="1"/>
        <c:tickMarkSkip val="1"/>
      </c:catAx>
      <c:valAx>
        <c:axId val="840768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0752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7234878240377062"/>
          <c:y val="0.88888888888888895"/>
          <c:w val="0.28750981932443048"/>
          <c:h val="5.3601340033500845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autoTitleDeleted val="1"/>
    <c:plotArea>
      <c:layout>
        <c:manualLayout>
          <c:layoutTarget val="inner"/>
          <c:xMode val="edge"/>
          <c:yMode val="edge"/>
          <c:x val="0.12595419847328243"/>
          <c:y val="0.35875805183519771"/>
          <c:w val="0.84732824427480913"/>
          <c:h val="0.55367384377715556"/>
        </c:manualLayout>
      </c:layout>
      <c:barChart>
        <c:barDir val="col"/>
        <c:grouping val="clustered"/>
        <c:ser>
          <c:idx val="0"/>
          <c:order val="0"/>
          <c:tx>
            <c:strRef>
              <c:f>'Data Input'!$B$89</c:f>
              <c:strCache>
                <c:ptCount val="1"/>
                <c:pt idx="0">
                  <c:v> General Government 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'Data Input'!$C$89:$G$89</c:f>
              <c:numCache>
                <c:formatCode>_(* #,##0_);_(* \(#,##0\);_(* "-"_);_(@_)</c:formatCode>
                <c:ptCount val="5"/>
                <c:pt idx="0">
                  <c:v>95837</c:v>
                </c:pt>
                <c:pt idx="1">
                  <c:v>113377</c:v>
                </c:pt>
                <c:pt idx="2">
                  <c:v>27405</c:v>
                </c:pt>
                <c:pt idx="3">
                  <c:v>40408</c:v>
                </c:pt>
                <c:pt idx="4">
                  <c:v>45709</c:v>
                </c:pt>
              </c:numCache>
            </c:numRef>
          </c:val>
        </c:ser>
        <c:axId val="84095360"/>
        <c:axId val="84096896"/>
      </c:barChart>
      <c:catAx>
        <c:axId val="840953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096896"/>
        <c:crosses val="autoZero"/>
        <c:lblAlgn val="ctr"/>
        <c:lblOffset val="100"/>
        <c:tickLblSkip val="1"/>
        <c:tickMarkSkip val="1"/>
      </c:catAx>
      <c:valAx>
        <c:axId val="840968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0953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plotArea>
      <c:layout>
        <c:manualLayout>
          <c:layoutTarget val="inner"/>
          <c:xMode val="edge"/>
          <c:yMode val="edge"/>
          <c:x val="0.27173941888100678"/>
          <c:y val="4.3243300310520892E-2"/>
          <c:w val="0.72173989654795401"/>
          <c:h val="0.83243353097752715"/>
        </c:manualLayout>
      </c:layout>
      <c:barChart>
        <c:barDir val="col"/>
        <c:grouping val="clustered"/>
        <c:ser>
          <c:idx val="0"/>
          <c:order val="0"/>
          <c:tx>
            <c:strRef>
              <c:f>'Data Input'!$B$19</c:f>
              <c:strCache>
                <c:ptCount val="1"/>
                <c:pt idx="0">
                  <c:v>Total Revenues</c:v>
                </c:pt>
              </c:strCache>
            </c:strRef>
          </c:tx>
          <c:spPr>
            <a:solidFill>
              <a:srgbClr val="558ED5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'Data Input'!$C$19:$G$19</c:f>
              <c:numCache>
                <c:formatCode>_(* #,##0_);_(* \(#,##0\);_(* "-"_);_(@_)</c:formatCode>
                <c:ptCount val="5"/>
                <c:pt idx="0">
                  <c:v>573046</c:v>
                </c:pt>
                <c:pt idx="1">
                  <c:v>1346086</c:v>
                </c:pt>
                <c:pt idx="2">
                  <c:v>542638</c:v>
                </c:pt>
                <c:pt idx="3">
                  <c:v>340262</c:v>
                </c:pt>
                <c:pt idx="4">
                  <c:v>349341</c:v>
                </c:pt>
              </c:numCache>
            </c:numRef>
          </c:val>
        </c:ser>
        <c:ser>
          <c:idx val="1"/>
          <c:order val="1"/>
          <c:tx>
            <c:strRef>
              <c:f>'Data Input'!$B$32</c:f>
              <c:strCache>
                <c:ptCount val="1"/>
                <c:pt idx="0">
                  <c:v>Total Expenditures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'Data Input'!$C$32:$G$32</c:f>
              <c:numCache>
                <c:formatCode>_(* #,##0_);_(* \(#,##0\);_(* "-"_);_(@_)</c:formatCode>
                <c:ptCount val="5"/>
                <c:pt idx="0">
                  <c:v>288310</c:v>
                </c:pt>
                <c:pt idx="1">
                  <c:v>1413038</c:v>
                </c:pt>
                <c:pt idx="2">
                  <c:v>580364</c:v>
                </c:pt>
                <c:pt idx="3">
                  <c:v>439683</c:v>
                </c:pt>
                <c:pt idx="4">
                  <c:v>274474</c:v>
                </c:pt>
              </c:numCache>
            </c:numRef>
          </c:val>
        </c:ser>
        <c:axId val="79087104"/>
        <c:axId val="79088640"/>
      </c:barChart>
      <c:lineChart>
        <c:grouping val="standard"/>
        <c:ser>
          <c:idx val="2"/>
          <c:order val="2"/>
          <c:tx>
            <c:strRef>
              <c:f>'Data Input'!$B$41</c:f>
              <c:strCache>
                <c:ptCount val="1"/>
                <c:pt idx="0">
                  <c:v>Total Fund Balance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'Data Input'!$C$5:$G$5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'Data Input'!$C$41:$G$41</c:f>
              <c:numCache>
                <c:formatCode>_(* #,##0_);_(* \(#,##0\);_(* "-"_);_(@_)</c:formatCode>
                <c:ptCount val="5"/>
                <c:pt idx="0">
                  <c:v>-257289</c:v>
                </c:pt>
                <c:pt idx="1">
                  <c:v>-324241</c:v>
                </c:pt>
                <c:pt idx="2">
                  <c:v>-361967</c:v>
                </c:pt>
                <c:pt idx="3">
                  <c:v>-461388</c:v>
                </c:pt>
                <c:pt idx="4">
                  <c:v>-447797</c:v>
                </c:pt>
              </c:numCache>
            </c:numRef>
          </c:val>
          <c:smooth val="1"/>
        </c:ser>
        <c:marker val="1"/>
        <c:axId val="79087104"/>
        <c:axId val="79088640"/>
      </c:lineChart>
      <c:catAx>
        <c:axId val="790871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088640"/>
        <c:crosses val="autoZero"/>
        <c:lblAlgn val="ctr"/>
        <c:lblOffset val="100"/>
        <c:tickLblSkip val="1"/>
        <c:tickMarkSkip val="1"/>
      </c:catAx>
      <c:valAx>
        <c:axId val="790886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0871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8674489352455462E-2"/>
          <c:y val="0.92922744462452733"/>
          <c:w val="0.92655367231638408"/>
          <c:h val="6.0507833603457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plotArea>
      <c:layout>
        <c:manualLayout>
          <c:layoutTarget val="inner"/>
          <c:xMode val="edge"/>
          <c:yMode val="edge"/>
          <c:x val="0.38849011842897191"/>
          <c:y val="6.6666883681261987E-2"/>
          <c:w val="0.57314282904027336"/>
          <c:h val="0.75333578559826042"/>
        </c:manualLayout>
      </c:layout>
      <c:barChart>
        <c:barDir val="col"/>
        <c:grouping val="stacked"/>
        <c:ser>
          <c:idx val="0"/>
          <c:order val="0"/>
          <c:tx>
            <c:strRef>
              <c:f>'Data Input'!$B$36</c:f>
              <c:strCache>
                <c:ptCount val="1"/>
                <c:pt idx="0">
                  <c:v>Nonspendable</c:v>
                </c:pt>
              </c:strCache>
            </c:strRef>
          </c:tx>
          <c:spPr>
            <a:solidFill>
              <a:srgbClr val="FF7C80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'Data Input'!$C$36:$G$36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2310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Input'!$B$37</c:f>
              <c:strCache>
                <c:ptCount val="1"/>
                <c:pt idx="0">
                  <c:v>Restricted</c:v>
                </c:pt>
              </c:strCache>
            </c:strRef>
          </c:tx>
          <c:spPr>
            <a:solidFill>
              <a:srgbClr val="604A7B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'Data Input'!$C$37:$G$37</c:f>
              <c:numCache>
                <c:formatCode>_(* #,##0_);_(* \(#,##0\);_(* "-"_);_(@_)</c:formatCode>
                <c:ptCount val="5"/>
                <c:pt idx="0">
                  <c:v>268477</c:v>
                </c:pt>
                <c:pt idx="1">
                  <c:v>199002</c:v>
                </c:pt>
                <c:pt idx="2">
                  <c:v>0</c:v>
                </c:pt>
                <c:pt idx="3">
                  <c:v>212078</c:v>
                </c:pt>
                <c:pt idx="4">
                  <c:v>198869</c:v>
                </c:pt>
              </c:numCache>
            </c:numRef>
          </c:val>
        </c:ser>
        <c:ser>
          <c:idx val="2"/>
          <c:order val="2"/>
          <c:tx>
            <c:strRef>
              <c:f>'Data Input'!$B$38</c:f>
              <c:strCache>
                <c:ptCount val="1"/>
                <c:pt idx="0">
                  <c:v>Committed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'Data Input'!$C$38:$G$38</c:f>
              <c:numCache>
                <c:formatCode>_(* #,##0_);_(* \(#,##0\);_(* "-"_);_(@_)</c:formatCode>
                <c:ptCount val="5"/>
                <c:pt idx="0">
                  <c:v>-525766</c:v>
                </c:pt>
                <c:pt idx="1">
                  <c:v>0</c:v>
                </c:pt>
                <c:pt idx="2">
                  <c:v>195507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'Data Input'!$B$39</c:f>
              <c:strCache>
                <c:ptCount val="1"/>
                <c:pt idx="0">
                  <c:v>Assigned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'Data Input'!$C$39:$G$39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28832</c:v>
                </c:pt>
                <c:pt idx="2">
                  <c:v>1022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'Data Input'!$B$40</c:f>
              <c:strCache>
                <c:ptCount val="1"/>
                <c:pt idx="0">
                  <c:v>Unassigned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1"/>
          <c:cat>
            <c:numRef>
              <c:f>'Data Input'!$C$5:$G$5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'Data Input'!$C$40:$G$40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-552075</c:v>
                </c:pt>
                <c:pt idx="2">
                  <c:v>-560806</c:v>
                </c:pt>
                <c:pt idx="3">
                  <c:v>-673466</c:v>
                </c:pt>
                <c:pt idx="4">
                  <c:v>-646666</c:v>
                </c:pt>
              </c:numCache>
            </c:numRef>
          </c:val>
        </c:ser>
        <c:overlap val="100"/>
        <c:axId val="82592896"/>
        <c:axId val="82594432"/>
      </c:barChart>
      <c:catAx>
        <c:axId val="825928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594432"/>
        <c:crosses val="autoZero"/>
        <c:lblAlgn val="ctr"/>
        <c:lblOffset val="100"/>
        <c:tickLblSkip val="1"/>
        <c:tickMarkSkip val="1"/>
      </c:catAx>
      <c:valAx>
        <c:axId val="825944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5928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2.4459078080903109E-2"/>
          <c:y val="0.89540306462358421"/>
          <c:w val="0.95014111006585145"/>
          <c:h val="7.4616922051965351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plotArea>
      <c:layout>
        <c:manualLayout>
          <c:layoutTarget val="inner"/>
          <c:xMode val="edge"/>
          <c:yMode val="edge"/>
          <c:x val="0.1000001061482105"/>
          <c:y val="6.6666883681261987E-2"/>
          <c:w val="0.88913137857865421"/>
          <c:h val="0.75333578559826042"/>
        </c:manualLayout>
      </c:layout>
      <c:barChart>
        <c:barDir val="col"/>
        <c:grouping val="stacked"/>
        <c:ser>
          <c:idx val="0"/>
          <c:order val="0"/>
          <c:tx>
            <c:strRef>
              <c:f>'Data Input'!$B$36</c:f>
              <c:strCache>
                <c:ptCount val="1"/>
                <c:pt idx="0">
                  <c:v>Nonspendable</c:v>
                </c:pt>
              </c:strCache>
            </c:strRef>
          </c:tx>
          <c:spPr>
            <a:solidFill>
              <a:srgbClr val="FF7C80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2014</c:v>
                </c:pt>
                <c:pt idx="1">
                  <c:v>2015</c:v>
                </c:pt>
              </c:numCache>
            </c:numRef>
          </c:cat>
          <c:val>
            <c:numRef>
              <c:f>'Data Input'!$H$36:$I$36</c:f>
              <c:numCache>
                <c:formatCode>_(* #,##0_);_(* \(#,##0\);_(*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Input'!$B$37</c:f>
              <c:strCache>
                <c:ptCount val="1"/>
                <c:pt idx="0">
                  <c:v>Restricted</c:v>
                </c:pt>
              </c:strCache>
            </c:strRef>
          </c:tx>
          <c:spPr>
            <a:solidFill>
              <a:srgbClr val="604A7B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2014</c:v>
                </c:pt>
                <c:pt idx="1">
                  <c:v>2015</c:v>
                </c:pt>
              </c:numCache>
            </c:numRef>
          </c:cat>
          <c:val>
            <c:numRef>
              <c:f>'Data Input'!$H$37:$I$37</c:f>
              <c:numCache>
                <c:formatCode>_(* #,##0_);_(* \(#,##0\);_(* "-"_);_(@_)</c:formatCode>
                <c:ptCount val="2"/>
                <c:pt idx="0">
                  <c:v>571.64</c:v>
                </c:pt>
                <c:pt idx="1">
                  <c:v>537.48</c:v>
                </c:pt>
              </c:numCache>
            </c:numRef>
          </c:val>
        </c:ser>
        <c:ser>
          <c:idx val="2"/>
          <c:order val="2"/>
          <c:tx>
            <c:strRef>
              <c:f>'Data Input'!$B$38</c:f>
              <c:strCache>
                <c:ptCount val="1"/>
                <c:pt idx="0">
                  <c:v>Committed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2014</c:v>
                </c:pt>
                <c:pt idx="1">
                  <c:v>2015</c:v>
                </c:pt>
              </c:numCache>
            </c:numRef>
          </c:cat>
          <c:val>
            <c:numRef>
              <c:f>'Data Input'!$H$38:$I$38</c:f>
              <c:numCache>
                <c:formatCode>_(* #,##0_);_(* \(#,##0\);_(*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'Data Input'!$B$39</c:f>
              <c:strCache>
                <c:ptCount val="1"/>
                <c:pt idx="0">
                  <c:v>Assigned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2014</c:v>
                </c:pt>
                <c:pt idx="1">
                  <c:v>2015</c:v>
                </c:pt>
              </c:numCache>
            </c:numRef>
          </c:cat>
          <c:val>
            <c:numRef>
              <c:f>'Data Input'!$H$39:$I$39</c:f>
              <c:numCache>
                <c:formatCode>_(* #,##0_);_(* \(#,##0\);_(* "-"_);_(@_)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'Data Input'!$B$40</c:f>
              <c:strCache>
                <c:ptCount val="1"/>
                <c:pt idx="0">
                  <c:v>Unassigned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1"/>
          <c:cat>
            <c:numRef>
              <c:f>'Data Input'!$H$5:$I$5</c:f>
              <c:numCache>
                <c:formatCode>General</c:formatCode>
                <c:ptCount val="2"/>
                <c:pt idx="0">
                  <c:v>2014</c:v>
                </c:pt>
                <c:pt idx="1">
                  <c:v>2015</c:v>
                </c:pt>
              </c:numCache>
            </c:numRef>
          </c:cat>
          <c:val>
            <c:numRef>
              <c:f>'Data Input'!$H$40:$I$40</c:f>
              <c:numCache>
                <c:formatCode>_(* #,##0_);_(* \(#,##0\);_(* "-"_);_(@_)</c:formatCode>
                <c:ptCount val="2"/>
                <c:pt idx="0">
                  <c:v>-1815.27</c:v>
                </c:pt>
                <c:pt idx="1">
                  <c:v>-1747.75</c:v>
                </c:pt>
              </c:numCache>
            </c:numRef>
          </c:val>
        </c:ser>
        <c:overlap val="100"/>
        <c:axId val="82642048"/>
        <c:axId val="82643584"/>
      </c:barChart>
      <c:catAx>
        <c:axId val="826420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643584"/>
        <c:crosses val="autoZero"/>
        <c:lblAlgn val="ctr"/>
        <c:lblOffset val="100"/>
        <c:tickLblSkip val="1"/>
        <c:tickMarkSkip val="1"/>
      </c:catAx>
      <c:valAx>
        <c:axId val="826435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6420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2.4337244676227731E-2"/>
          <c:y val="0.8927381745502998"/>
          <c:w val="0.93003042155584537"/>
          <c:h val="5.063291139240505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792480</xdr:colOff>
      <xdr:row>17</xdr:row>
      <xdr:rowOff>0</xdr:rowOff>
    </xdr:to>
    <xdr:graphicFrame macro="">
      <xdr:nvGraphicFramePr>
        <xdr:cNvPr id="22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4</xdr:col>
      <xdr:colOff>792480</xdr:colOff>
      <xdr:row>33</xdr:row>
      <xdr:rowOff>0</xdr:rowOff>
    </xdr:to>
    <xdr:graphicFrame macro="">
      <xdr:nvGraphicFramePr>
        <xdr:cNvPr id="224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18</xdr:row>
      <xdr:rowOff>0</xdr:rowOff>
    </xdr:from>
    <xdr:to>
      <xdr:col>9</xdr:col>
      <xdr:colOff>1333500</xdr:colOff>
      <xdr:row>32</xdr:row>
      <xdr:rowOff>167640</xdr:rowOff>
    </xdr:to>
    <xdr:graphicFrame macro="">
      <xdr:nvGraphicFramePr>
        <xdr:cNvPr id="224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30480</xdr:rowOff>
    </xdr:from>
    <xdr:to>
      <xdr:col>4</xdr:col>
      <xdr:colOff>891540</xdr:colOff>
      <xdr:row>17</xdr:row>
      <xdr:rowOff>0</xdr:rowOff>
    </xdr:to>
    <xdr:graphicFrame macro="">
      <xdr:nvGraphicFramePr>
        <xdr:cNvPr id="32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45720</xdr:colOff>
      <xdr:row>18</xdr:row>
      <xdr:rowOff>167640</xdr:rowOff>
    </xdr:from>
    <xdr:to>
      <xdr:col>5</xdr:col>
      <xdr:colOff>571500</xdr:colOff>
      <xdr:row>36</xdr:row>
      <xdr:rowOff>152400</xdr:rowOff>
    </xdr:to>
    <xdr:graphicFrame macro="">
      <xdr:nvGraphicFramePr>
        <xdr:cNvPr id="32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586740</xdr:colOff>
      <xdr:row>18</xdr:row>
      <xdr:rowOff>182880</xdr:rowOff>
    </xdr:from>
    <xdr:to>
      <xdr:col>9</xdr:col>
      <xdr:colOff>1356360</xdr:colOff>
      <xdr:row>36</xdr:row>
      <xdr:rowOff>121920</xdr:rowOff>
    </xdr:to>
    <xdr:graphicFrame macro="">
      <xdr:nvGraphicFramePr>
        <xdr:cNvPr id="3262" name="Chart 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792480</xdr:colOff>
      <xdr:row>19</xdr:row>
      <xdr:rowOff>0</xdr:rowOff>
    </xdr:to>
    <xdr:graphicFrame macro="">
      <xdr:nvGraphicFramePr>
        <xdr:cNvPr id="1144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</xdr:colOff>
      <xdr:row>20</xdr:row>
      <xdr:rowOff>0</xdr:rowOff>
    </xdr:from>
    <xdr:to>
      <xdr:col>8</xdr:col>
      <xdr:colOff>579120</xdr:colOff>
      <xdr:row>35</xdr:row>
      <xdr:rowOff>0</xdr:rowOff>
    </xdr:to>
    <xdr:graphicFrame macro="">
      <xdr:nvGraphicFramePr>
        <xdr:cNvPr id="1144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30480</xdr:colOff>
      <xdr:row>20</xdr:row>
      <xdr:rowOff>22860</xdr:rowOff>
    </xdr:from>
    <xdr:to>
      <xdr:col>4</xdr:col>
      <xdr:colOff>822960</xdr:colOff>
      <xdr:row>35</xdr:row>
      <xdr:rowOff>22860</xdr:rowOff>
    </xdr:to>
    <xdr:graphicFrame macro="">
      <xdr:nvGraphicFramePr>
        <xdr:cNvPr id="1144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144780</xdr:colOff>
      <xdr:row>17</xdr:row>
      <xdr:rowOff>0</xdr:rowOff>
    </xdr:to>
    <xdr:graphicFrame macro="">
      <xdr:nvGraphicFramePr>
        <xdr:cNvPr id="1258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213360</xdr:colOff>
      <xdr:row>2</xdr:row>
      <xdr:rowOff>7620</xdr:rowOff>
    </xdr:from>
    <xdr:to>
      <xdr:col>10</xdr:col>
      <xdr:colOff>335280</xdr:colOff>
      <xdr:row>17</xdr:row>
      <xdr:rowOff>7620</xdr:rowOff>
    </xdr:to>
    <xdr:graphicFrame macro="">
      <xdr:nvGraphicFramePr>
        <xdr:cNvPr id="12590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8</xdr:col>
      <xdr:colOff>91440</xdr:colOff>
      <xdr:row>33</xdr:row>
      <xdr:rowOff>0</xdr:rowOff>
    </xdr:to>
    <xdr:graphicFrame macro="">
      <xdr:nvGraphicFramePr>
        <xdr:cNvPr id="12591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182880</xdr:colOff>
      <xdr:row>18</xdr:row>
      <xdr:rowOff>0</xdr:rowOff>
    </xdr:from>
    <xdr:to>
      <xdr:col>16</xdr:col>
      <xdr:colOff>0</xdr:colOff>
      <xdr:row>33</xdr:row>
      <xdr:rowOff>7620</xdr:rowOff>
    </xdr:to>
    <xdr:graphicFrame macro="">
      <xdr:nvGraphicFramePr>
        <xdr:cNvPr id="1259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403860</xdr:colOff>
      <xdr:row>2</xdr:row>
      <xdr:rowOff>7620</xdr:rowOff>
    </xdr:from>
    <xdr:to>
      <xdr:col>16</xdr:col>
      <xdr:colOff>0</xdr:colOff>
      <xdr:row>17</xdr:row>
      <xdr:rowOff>0</xdr:rowOff>
    </xdr:to>
    <xdr:graphicFrame macro="">
      <xdr:nvGraphicFramePr>
        <xdr:cNvPr id="1259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showGridLines="0" topLeftCell="A28" zoomScaleNormal="100" workbookViewId="0">
      <selection activeCell="M17" sqref="M17"/>
    </sheetView>
  </sheetViews>
  <sheetFormatPr defaultColWidth="9.109375" defaultRowHeight="13.8"/>
  <cols>
    <col min="1" max="1" width="3.5546875" style="38" customWidth="1"/>
    <col min="2" max="2" width="2.6640625" style="38" customWidth="1"/>
    <col min="3" max="3" width="3.5546875" style="38" customWidth="1"/>
    <col min="4" max="4" width="2.6640625" style="38" customWidth="1"/>
    <col min="5" max="12" width="9.109375" style="38" customWidth="1"/>
    <col min="13" max="16384" width="9.109375" style="36"/>
  </cols>
  <sheetData>
    <row r="1" spans="1:12" ht="17.399999999999999">
      <c r="A1" s="89" t="s">
        <v>84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7.399999999999999">
      <c r="A2" s="37"/>
    </row>
    <row r="3" spans="1:12">
      <c r="A3" s="39" t="s">
        <v>148</v>
      </c>
    </row>
    <row r="4" spans="1:12">
      <c r="A4" s="39" t="s">
        <v>149</v>
      </c>
    </row>
    <row r="5" spans="1:12" ht="14.4" customHeight="1"/>
    <row r="6" spans="1:12" ht="14.4" customHeight="1">
      <c r="A6" s="40" t="s">
        <v>85</v>
      </c>
    </row>
    <row r="7" spans="1:12">
      <c r="A7" s="40" t="s">
        <v>109</v>
      </c>
    </row>
    <row r="8" spans="1:12">
      <c r="A8" s="40" t="s">
        <v>110</v>
      </c>
    </row>
    <row r="9" spans="1:12">
      <c r="A9" s="40" t="s">
        <v>111</v>
      </c>
    </row>
    <row r="11" spans="1:12">
      <c r="B11" s="41" t="s">
        <v>151</v>
      </c>
      <c r="C11" s="38" t="s">
        <v>56</v>
      </c>
    </row>
    <row r="12" spans="1:12">
      <c r="B12" s="42" t="s">
        <v>150</v>
      </c>
      <c r="C12" s="38" t="s">
        <v>5</v>
      </c>
    </row>
    <row r="13" spans="1:12">
      <c r="B13" s="42" t="s">
        <v>152</v>
      </c>
      <c r="C13" s="38" t="s">
        <v>86</v>
      </c>
    </row>
    <row r="14" spans="1:12">
      <c r="B14" s="42" t="s">
        <v>153</v>
      </c>
      <c r="C14" s="38" t="s">
        <v>87</v>
      </c>
    </row>
    <row r="16" spans="1:12">
      <c r="A16" s="40" t="s">
        <v>88</v>
      </c>
    </row>
    <row r="17" spans="1:5" ht="14.4" customHeight="1">
      <c r="A17" s="40" t="s">
        <v>89</v>
      </c>
    </row>
    <row r="18" spans="1:5" ht="14.4" customHeight="1">
      <c r="A18" s="40"/>
    </row>
    <row r="19" spans="1:5">
      <c r="B19" s="41" t="s">
        <v>151</v>
      </c>
      <c r="C19" s="40" t="s">
        <v>162</v>
      </c>
      <c r="D19" s="40"/>
    </row>
    <row r="20" spans="1:5">
      <c r="B20" s="41"/>
      <c r="C20" s="40" t="s">
        <v>161</v>
      </c>
      <c r="D20" s="40"/>
    </row>
    <row r="21" spans="1:5">
      <c r="B21" s="40"/>
      <c r="C21" s="40"/>
      <c r="D21" s="40"/>
    </row>
    <row r="22" spans="1:5">
      <c r="B22" s="41" t="s">
        <v>150</v>
      </c>
      <c r="C22" s="40" t="s">
        <v>90</v>
      </c>
      <c r="D22" s="40"/>
    </row>
    <row r="23" spans="1:5">
      <c r="B23" s="40"/>
      <c r="C23" s="40"/>
      <c r="D23" s="40"/>
    </row>
    <row r="24" spans="1:5">
      <c r="D24" s="38" t="s">
        <v>158</v>
      </c>
      <c r="E24" s="40" t="s">
        <v>91</v>
      </c>
    </row>
    <row r="25" spans="1:5">
      <c r="E25" s="40" t="s">
        <v>107</v>
      </c>
    </row>
    <row r="26" spans="1:5">
      <c r="E26" s="38" t="s">
        <v>92</v>
      </c>
    </row>
    <row r="28" spans="1:5" ht="14.4" customHeight="1">
      <c r="D28" s="38" t="s">
        <v>159</v>
      </c>
      <c r="E28" s="40" t="s">
        <v>93</v>
      </c>
    </row>
    <row r="29" spans="1:5">
      <c r="E29" s="40" t="s">
        <v>94</v>
      </c>
    </row>
    <row r="30" spans="1:5">
      <c r="E30" s="40" t="s">
        <v>95</v>
      </c>
    </row>
    <row r="31" spans="1:5" ht="14.4" customHeight="1">
      <c r="E31" s="40" t="s">
        <v>96</v>
      </c>
    </row>
    <row r="33" spans="2:5">
      <c r="B33" s="41" t="s">
        <v>152</v>
      </c>
      <c r="C33" s="40" t="s">
        <v>164</v>
      </c>
      <c r="D33" s="40"/>
    </row>
    <row r="34" spans="2:5">
      <c r="B34" s="41"/>
      <c r="C34" s="40" t="s">
        <v>163</v>
      </c>
      <c r="D34" s="40"/>
    </row>
    <row r="35" spans="2:5">
      <c r="B35" s="41"/>
      <c r="C35" s="40"/>
      <c r="D35" s="40"/>
    </row>
    <row r="36" spans="2:5">
      <c r="D36" s="38" t="s">
        <v>158</v>
      </c>
      <c r="E36" s="40" t="s">
        <v>91</v>
      </c>
    </row>
    <row r="37" spans="2:5">
      <c r="E37" s="40" t="s">
        <v>107</v>
      </c>
    </row>
    <row r="38" spans="2:5">
      <c r="E38" s="40" t="s">
        <v>92</v>
      </c>
    </row>
    <row r="40" spans="2:5" ht="14.4" customHeight="1">
      <c r="D40" s="38" t="s">
        <v>159</v>
      </c>
      <c r="E40" s="40" t="s">
        <v>97</v>
      </c>
    </row>
    <row r="41" spans="2:5">
      <c r="E41" s="40" t="s">
        <v>98</v>
      </c>
    </row>
    <row r="42" spans="2:5">
      <c r="E42" s="40" t="s">
        <v>99</v>
      </c>
    </row>
    <row r="43" spans="2:5">
      <c r="E43" s="40" t="s">
        <v>100</v>
      </c>
    </row>
    <row r="44" spans="2:5">
      <c r="E44" s="40" t="s">
        <v>101</v>
      </c>
    </row>
    <row r="45" spans="2:5">
      <c r="E45" s="38" t="s">
        <v>102</v>
      </c>
    </row>
    <row r="47" spans="2:5">
      <c r="B47" s="41" t="s">
        <v>153</v>
      </c>
      <c r="C47" s="40" t="s">
        <v>103</v>
      </c>
      <c r="D47" s="40"/>
    </row>
    <row r="48" spans="2:5">
      <c r="B48" s="40"/>
      <c r="C48" s="40" t="s">
        <v>104</v>
      </c>
      <c r="D48" s="40"/>
    </row>
    <row r="49" spans="2:5">
      <c r="B49" s="40"/>
      <c r="C49" s="40" t="s">
        <v>106</v>
      </c>
      <c r="D49" s="40"/>
    </row>
    <row r="50" spans="2:5">
      <c r="B50" s="40"/>
      <c r="C50" s="40"/>
      <c r="D50" s="40"/>
    </row>
    <row r="51" spans="2:5">
      <c r="D51" s="38" t="s">
        <v>158</v>
      </c>
      <c r="E51" s="39" t="s">
        <v>105</v>
      </c>
    </row>
    <row r="52" spans="2:5">
      <c r="E52" s="39" t="s">
        <v>108</v>
      </c>
    </row>
    <row r="54" spans="2:5">
      <c r="D54" s="38" t="s">
        <v>159</v>
      </c>
      <c r="E54" s="40" t="s">
        <v>112</v>
      </c>
    </row>
    <row r="55" spans="2:5">
      <c r="E55" s="40" t="s">
        <v>113</v>
      </c>
    </row>
    <row r="57" spans="2:5">
      <c r="D57" s="38" t="s">
        <v>160</v>
      </c>
      <c r="E57" s="40" t="s">
        <v>118</v>
      </c>
    </row>
    <row r="58" spans="2:5">
      <c r="E58" s="40" t="s">
        <v>119</v>
      </c>
    </row>
    <row r="59" spans="2:5">
      <c r="E59" s="40" t="s">
        <v>120</v>
      </c>
    </row>
    <row r="60" spans="2:5">
      <c r="E60" s="40" t="s">
        <v>121</v>
      </c>
    </row>
    <row r="61" spans="2:5">
      <c r="E61" s="40" t="s">
        <v>122</v>
      </c>
    </row>
    <row r="62" spans="2:5">
      <c r="E62" s="40" t="s">
        <v>123</v>
      </c>
    </row>
    <row r="64" spans="2:5">
      <c r="B64" s="41" t="s">
        <v>154</v>
      </c>
      <c r="C64" s="40" t="s">
        <v>114</v>
      </c>
      <c r="D64" s="40"/>
    </row>
    <row r="65" spans="2:5">
      <c r="B65" s="40"/>
      <c r="C65" s="40" t="s">
        <v>115</v>
      </c>
      <c r="D65" s="40"/>
    </row>
    <row r="66" spans="2:5">
      <c r="B66" s="40"/>
      <c r="C66" s="40"/>
      <c r="D66" s="40"/>
    </row>
    <row r="67" spans="2:5">
      <c r="D67" s="38" t="s">
        <v>158</v>
      </c>
      <c r="E67" s="39" t="s">
        <v>117</v>
      </c>
    </row>
    <row r="68" spans="2:5">
      <c r="E68" s="39" t="s">
        <v>116</v>
      </c>
    </row>
    <row r="70" spans="2:5">
      <c r="D70" s="38" t="s">
        <v>159</v>
      </c>
      <c r="E70" s="40" t="s">
        <v>124</v>
      </c>
    </row>
    <row r="71" spans="2:5">
      <c r="E71" s="40" t="s">
        <v>125</v>
      </c>
    </row>
    <row r="73" spans="2:5">
      <c r="B73" s="41" t="s">
        <v>155</v>
      </c>
      <c r="C73" s="40" t="s">
        <v>126</v>
      </c>
      <c r="D73" s="40"/>
    </row>
    <row r="74" spans="2:5">
      <c r="B74" s="40"/>
      <c r="C74" s="40" t="s">
        <v>127</v>
      </c>
      <c r="D74" s="40"/>
    </row>
    <row r="75" spans="2:5">
      <c r="B75" s="40"/>
      <c r="C75" s="40" t="s">
        <v>128</v>
      </c>
      <c r="D75" s="40"/>
    </row>
    <row r="76" spans="2:5">
      <c r="B76" s="40"/>
      <c r="C76" s="40" t="s">
        <v>129</v>
      </c>
      <c r="D76" s="40"/>
    </row>
    <row r="77" spans="2:5">
      <c r="B77" s="40"/>
      <c r="C77" s="40" t="s">
        <v>130</v>
      </c>
      <c r="D77" s="40"/>
    </row>
    <row r="79" spans="2:5">
      <c r="B79" s="41" t="s">
        <v>156</v>
      </c>
      <c r="C79" s="40" t="s">
        <v>141</v>
      </c>
      <c r="D79" s="40"/>
    </row>
    <row r="81" spans="1:4">
      <c r="B81" s="41" t="s">
        <v>157</v>
      </c>
      <c r="C81" s="40" t="s">
        <v>131</v>
      </c>
      <c r="D81" s="40"/>
    </row>
    <row r="82" spans="1:4">
      <c r="B82" s="40"/>
      <c r="C82" s="40" t="s">
        <v>132</v>
      </c>
      <c r="D82" s="40"/>
    </row>
    <row r="84" spans="1:4">
      <c r="A84" s="40" t="s">
        <v>133</v>
      </c>
    </row>
    <row r="85" spans="1:4">
      <c r="A85" s="40" t="s">
        <v>134</v>
      </c>
    </row>
    <row r="86" spans="1:4">
      <c r="A86" s="40" t="s">
        <v>135</v>
      </c>
    </row>
    <row r="88" spans="1:4">
      <c r="A88" s="39" t="s">
        <v>136</v>
      </c>
    </row>
    <row r="89" spans="1:4">
      <c r="A89" s="39" t="s">
        <v>137</v>
      </c>
    </row>
    <row r="90" spans="1:4">
      <c r="A90" s="39" t="s">
        <v>138</v>
      </c>
    </row>
    <row r="92" spans="1:4">
      <c r="A92" s="40" t="s">
        <v>139</v>
      </c>
    </row>
    <row r="93" spans="1:4">
      <c r="A93" s="40" t="s">
        <v>140</v>
      </c>
    </row>
  </sheetData>
  <sheetProtection formatCells="0" formatColumns="0" formatRows="0" insertColumns="0" insertRows="0"/>
  <mergeCells count="1">
    <mergeCell ref="A1:L1"/>
  </mergeCells>
  <printOptions horizontalCentered="1"/>
  <pageMargins left="0.5" right="0.5" top="0.5" bottom="0.5" header="0.5" footer="0.5"/>
  <pageSetup orientation="portrait" r:id="rId1"/>
  <headerFooter alignWithMargins="0">
    <oddFooter>&amp;C&amp;"Arial,Regular"&amp;P</oddFooter>
  </headerFooter>
  <rowBreaks count="1" manualBreakCount="1">
    <brk id="50" max="11" man="1"/>
  </rowBreaks>
  <ignoredErrors>
    <ignoredError sqref="B36:B81 B11:B19 B21:B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topLeftCell="A49" zoomScaleNormal="100" workbookViewId="0">
      <selection activeCell="E73" sqref="E73"/>
    </sheetView>
  </sheetViews>
  <sheetFormatPr defaultColWidth="9" defaultRowHeight="15" customHeight="1"/>
  <cols>
    <col min="1" max="1" width="8.5546875" style="45" customWidth="1"/>
    <col min="2" max="2" width="31" style="45" customWidth="1"/>
    <col min="3" max="3" width="13.44140625" style="45" customWidth="1"/>
    <col min="4" max="7" width="12.44140625" style="45" customWidth="1"/>
    <col min="8" max="8" width="11" style="45" customWidth="1"/>
    <col min="9" max="9" width="10.109375" style="45" customWidth="1"/>
    <col min="10" max="16384" width="9" style="45"/>
  </cols>
  <sheetData>
    <row r="1" spans="1:9" ht="15" customHeight="1">
      <c r="A1" s="35" t="s">
        <v>142</v>
      </c>
      <c r="B1" s="43"/>
      <c r="C1" s="44"/>
      <c r="H1" s="46"/>
      <c r="I1" s="47"/>
    </row>
    <row r="2" spans="1:9" s="48" customFormat="1" ht="14.4">
      <c r="A2" s="48" t="s">
        <v>82</v>
      </c>
      <c r="B2" s="49"/>
      <c r="C2" s="85" t="s">
        <v>165</v>
      </c>
      <c r="D2" s="50"/>
    </row>
    <row r="3" spans="1:9" s="48" customFormat="1" ht="14.4">
      <c r="A3" s="48" t="s">
        <v>83</v>
      </c>
      <c r="B3" s="49"/>
      <c r="C3" s="100" t="s">
        <v>168</v>
      </c>
      <c r="D3" s="50"/>
    </row>
    <row r="4" spans="1:9" s="48" customFormat="1" ht="16.2">
      <c r="B4" s="49"/>
      <c r="C4" s="50"/>
      <c r="D4" s="50"/>
      <c r="H4" s="51" t="s">
        <v>0</v>
      </c>
      <c r="I4" s="34"/>
    </row>
    <row r="5" spans="1:9" s="53" customFormat="1" ht="17.25" customHeight="1">
      <c r="A5" s="52"/>
      <c r="B5" s="52"/>
      <c r="C5" s="53">
        <v>2011</v>
      </c>
      <c r="D5" s="53">
        <v>2012</v>
      </c>
      <c r="E5" s="53">
        <v>2013</v>
      </c>
      <c r="F5" s="53">
        <v>2014</v>
      </c>
      <c r="G5" s="53">
        <v>2015</v>
      </c>
      <c r="H5" s="54">
        <f>+F$5</f>
        <v>2014</v>
      </c>
      <c r="I5" s="54">
        <f>+G$5</f>
        <v>2015</v>
      </c>
    </row>
    <row r="6" spans="1:9" s="53" customFormat="1" ht="17.25" customHeight="1">
      <c r="A6" s="55"/>
      <c r="B6" s="52"/>
      <c r="H6" s="54"/>
      <c r="I6" s="54"/>
    </row>
    <row r="7" spans="1:9" s="54" customFormat="1" ht="17.25" customHeight="1"/>
    <row r="8" spans="1:9" ht="15" customHeight="1">
      <c r="A8" s="56" t="s">
        <v>143</v>
      </c>
      <c r="C8" s="57"/>
      <c r="E8" s="58"/>
    </row>
    <row r="9" spans="1:9" ht="15" customHeight="1">
      <c r="A9" s="59" t="s">
        <v>56</v>
      </c>
      <c r="F9" s="60"/>
      <c r="G9" s="60"/>
    </row>
    <row r="10" spans="1:9" ht="15" customHeight="1">
      <c r="B10" s="61" t="s">
        <v>44</v>
      </c>
      <c r="C10" s="86">
        <v>101845</v>
      </c>
      <c r="D10" s="86">
        <v>97987</v>
      </c>
      <c r="E10" s="86">
        <v>105916</v>
      </c>
      <c r="F10" s="86">
        <v>107002</v>
      </c>
      <c r="G10" s="86">
        <v>103361</v>
      </c>
      <c r="H10" s="45">
        <v>288</v>
      </c>
      <c r="I10" s="45">
        <v>279</v>
      </c>
    </row>
    <row r="11" spans="1:9" ht="15" customHeight="1">
      <c r="B11" s="61" t="s">
        <v>47</v>
      </c>
      <c r="C11" s="86">
        <v>395</v>
      </c>
      <c r="D11" s="86">
        <v>610</v>
      </c>
      <c r="E11" s="86"/>
      <c r="F11" s="86"/>
      <c r="G11" s="86">
        <v>740</v>
      </c>
      <c r="H11" s="45">
        <f t="shared" ref="H11:H19" si="0">ROUND(F11/F$75,2)</f>
        <v>0</v>
      </c>
      <c r="I11" s="45">
        <f t="shared" ref="I11:I19" si="1">ROUND(G11/G$75,2)</f>
        <v>2</v>
      </c>
    </row>
    <row r="12" spans="1:9" ht="15" customHeight="1">
      <c r="A12" s="62"/>
      <c r="B12" s="61" t="s">
        <v>52</v>
      </c>
      <c r="C12" s="86">
        <v>14009</v>
      </c>
      <c r="D12" s="86"/>
      <c r="E12" s="86"/>
      <c r="F12" s="86"/>
      <c r="G12" s="86">
        <v>0</v>
      </c>
      <c r="H12" s="45">
        <f t="shared" si="0"/>
        <v>0</v>
      </c>
      <c r="I12" s="45">
        <f t="shared" si="1"/>
        <v>0</v>
      </c>
    </row>
    <row r="13" spans="1:9" ht="15" customHeight="1">
      <c r="A13" s="62"/>
      <c r="B13" s="61" t="s">
        <v>51</v>
      </c>
      <c r="C13" s="86">
        <v>79866</v>
      </c>
      <c r="D13" s="86">
        <v>73312</v>
      </c>
      <c r="E13" s="86">
        <v>264832</v>
      </c>
      <c r="F13" s="86">
        <v>102350</v>
      </c>
      <c r="G13" s="86">
        <v>102212</v>
      </c>
      <c r="H13" s="45">
        <f t="shared" si="0"/>
        <v>275.88</v>
      </c>
      <c r="I13" s="45">
        <f t="shared" si="1"/>
        <v>276.25</v>
      </c>
    </row>
    <row r="14" spans="1:9" ht="15" customHeight="1">
      <c r="A14" s="63"/>
      <c r="B14" s="61" t="s">
        <v>48</v>
      </c>
      <c r="C14" s="86"/>
      <c r="D14" s="86"/>
      <c r="E14" s="86"/>
      <c r="F14" s="86"/>
      <c r="G14" s="86">
        <v>8341</v>
      </c>
      <c r="H14" s="45">
        <f t="shared" si="0"/>
        <v>0</v>
      </c>
      <c r="I14" s="45">
        <f t="shared" si="1"/>
        <v>22.54</v>
      </c>
    </row>
    <row r="15" spans="1:9" ht="15" customHeight="1">
      <c r="A15" s="62"/>
      <c r="B15" s="61" t="s">
        <v>49</v>
      </c>
      <c r="C15" s="86">
        <v>35592</v>
      </c>
      <c r="D15" s="86">
        <v>123599</v>
      </c>
      <c r="E15" s="86">
        <v>33716</v>
      </c>
      <c r="F15" s="86">
        <v>23470</v>
      </c>
      <c r="G15" s="86">
        <v>28476</v>
      </c>
      <c r="H15" s="45">
        <f t="shared" si="0"/>
        <v>63.26</v>
      </c>
      <c r="I15" s="45">
        <f t="shared" si="1"/>
        <v>76.959999999999994</v>
      </c>
    </row>
    <row r="16" spans="1:9" ht="15" customHeight="1">
      <c r="A16" s="62"/>
      <c r="B16" s="61" t="s">
        <v>50</v>
      </c>
      <c r="C16" s="86"/>
      <c r="D16" s="86"/>
      <c r="E16" s="86"/>
      <c r="F16" s="86"/>
      <c r="G16" s="86">
        <v>0</v>
      </c>
      <c r="H16" s="45">
        <f t="shared" si="0"/>
        <v>0</v>
      </c>
      <c r="I16" s="45">
        <f t="shared" si="1"/>
        <v>0</v>
      </c>
    </row>
    <row r="17" spans="1:9" ht="15" customHeight="1">
      <c r="B17" s="61" t="s">
        <v>53</v>
      </c>
      <c r="C17" s="86">
        <v>57968</v>
      </c>
      <c r="D17" s="86">
        <v>160</v>
      </c>
      <c r="E17" s="86">
        <v>43230</v>
      </c>
      <c r="F17" s="86">
        <v>38922</v>
      </c>
      <c r="G17" s="86">
        <v>30101</v>
      </c>
      <c r="H17" s="45">
        <f t="shared" si="0"/>
        <v>104.91</v>
      </c>
      <c r="I17" s="45">
        <f t="shared" si="1"/>
        <v>81.349999999999994</v>
      </c>
    </row>
    <row r="18" spans="1:9" ht="15" customHeight="1">
      <c r="B18" s="61" t="s">
        <v>54</v>
      </c>
      <c r="C18" s="86">
        <v>283371</v>
      </c>
      <c r="D18" s="86">
        <v>1050418</v>
      </c>
      <c r="E18" s="86">
        <v>94944</v>
      </c>
      <c r="F18" s="86">
        <v>68518</v>
      </c>
      <c r="G18" s="86">
        <v>76110</v>
      </c>
      <c r="H18" s="45">
        <f t="shared" si="0"/>
        <v>184.68</v>
      </c>
      <c r="I18" s="45">
        <f t="shared" si="1"/>
        <v>205.7</v>
      </c>
    </row>
    <row r="19" spans="1:9" ht="15" customHeight="1">
      <c r="B19" s="64" t="s">
        <v>55</v>
      </c>
      <c r="C19" s="65">
        <f>SUM(C10:C18)</f>
        <v>573046</v>
      </c>
      <c r="D19" s="65">
        <f>SUM(D10:D18)</f>
        <v>1346086</v>
      </c>
      <c r="E19" s="65">
        <f>SUM(E10:E18)</f>
        <v>542638</v>
      </c>
      <c r="F19" s="65">
        <f>SUM(F10:F18)</f>
        <v>340262</v>
      </c>
      <c r="G19" s="65">
        <f>SUM(G10:G18)</f>
        <v>349341</v>
      </c>
      <c r="H19" s="65">
        <f t="shared" si="0"/>
        <v>917.15</v>
      </c>
      <c r="I19" s="65">
        <f t="shared" si="1"/>
        <v>944.16</v>
      </c>
    </row>
    <row r="20" spans="1:9" ht="15" customHeight="1">
      <c r="A20" s="59" t="s">
        <v>5</v>
      </c>
    </row>
    <row r="21" spans="1:9" ht="15" customHeight="1">
      <c r="B21" s="61" t="s">
        <v>59</v>
      </c>
      <c r="C21" s="86">
        <v>95837</v>
      </c>
      <c r="D21" s="86">
        <v>113377</v>
      </c>
      <c r="E21" s="86">
        <v>27405</v>
      </c>
      <c r="F21" s="86">
        <v>40408</v>
      </c>
      <c r="G21" s="86">
        <v>45709</v>
      </c>
      <c r="H21" s="45">
        <f>ROUND(F21/F$75,2)</f>
        <v>108.92</v>
      </c>
      <c r="I21" s="45">
        <f>ROUND(G21/G$75,2)</f>
        <v>123.54</v>
      </c>
    </row>
    <row r="22" spans="1:9" ht="15" customHeight="1">
      <c r="B22" s="61" t="s">
        <v>60</v>
      </c>
      <c r="C22" s="86">
        <v>16241</v>
      </c>
      <c r="D22" s="86">
        <v>14436</v>
      </c>
      <c r="E22" s="86">
        <v>23225</v>
      </c>
      <c r="F22" s="86">
        <v>22202</v>
      </c>
      <c r="G22" s="86">
        <v>15888</v>
      </c>
      <c r="H22" s="45">
        <f t="shared" ref="H22:H33" si="2">ROUND(F22/F$75,2)</f>
        <v>59.84</v>
      </c>
      <c r="I22" s="45">
        <f t="shared" ref="I22:I33" si="3">ROUND(G22/G$75,2)</f>
        <v>42.94</v>
      </c>
    </row>
    <row r="23" spans="1:9" ht="15" customHeight="1">
      <c r="B23" s="61" t="s">
        <v>61</v>
      </c>
      <c r="C23" s="86">
        <v>61566</v>
      </c>
      <c r="D23" s="86"/>
      <c r="E23" s="86"/>
      <c r="F23" s="86">
        <v>0</v>
      </c>
      <c r="G23" s="86">
        <v>0</v>
      </c>
      <c r="H23" s="45">
        <f t="shared" si="2"/>
        <v>0</v>
      </c>
      <c r="I23" s="45">
        <f t="shared" si="3"/>
        <v>0</v>
      </c>
    </row>
    <row r="24" spans="1:9" ht="15" customHeight="1">
      <c r="B24" s="61" t="s">
        <v>43</v>
      </c>
      <c r="C24" s="86">
        <v>55370</v>
      </c>
      <c r="D24" s="86">
        <v>107961</v>
      </c>
      <c r="E24" s="86">
        <v>89061</v>
      </c>
      <c r="F24" s="86">
        <v>74731</v>
      </c>
      <c r="G24" s="86">
        <v>41577</v>
      </c>
      <c r="H24" s="45">
        <f t="shared" si="2"/>
        <v>201.43</v>
      </c>
      <c r="I24" s="45">
        <f t="shared" si="3"/>
        <v>112.37</v>
      </c>
    </row>
    <row r="25" spans="1:9" ht="15" customHeight="1">
      <c r="B25" s="61" t="s">
        <v>62</v>
      </c>
      <c r="C25" s="86">
        <v>12234</v>
      </c>
      <c r="D25" s="86">
        <v>8428</v>
      </c>
      <c r="E25" s="86">
        <v>103333</v>
      </c>
      <c r="F25" s="86">
        <v>98799</v>
      </c>
      <c r="G25" s="86">
        <v>49555</v>
      </c>
      <c r="H25" s="45">
        <f t="shared" si="2"/>
        <v>266.3</v>
      </c>
      <c r="I25" s="45">
        <f t="shared" si="3"/>
        <v>133.93</v>
      </c>
    </row>
    <row r="26" spans="1:9" ht="15" customHeight="1">
      <c r="B26" s="61" t="s">
        <v>63</v>
      </c>
      <c r="C26" s="86"/>
      <c r="D26" s="86"/>
      <c r="E26" s="86"/>
      <c r="F26" s="86">
        <v>0</v>
      </c>
      <c r="G26" s="86">
        <v>0</v>
      </c>
      <c r="H26" s="45">
        <f t="shared" si="2"/>
        <v>0</v>
      </c>
      <c r="I26" s="45">
        <f t="shared" si="3"/>
        <v>0</v>
      </c>
    </row>
    <row r="27" spans="1:9" ht="15" customHeight="1">
      <c r="B27" s="61" t="s">
        <v>71</v>
      </c>
      <c r="C27" s="86"/>
      <c r="D27" s="86"/>
      <c r="E27" s="86"/>
      <c r="F27" s="86">
        <v>0</v>
      </c>
      <c r="G27" s="86">
        <v>0</v>
      </c>
      <c r="H27" s="45">
        <f t="shared" si="2"/>
        <v>0</v>
      </c>
      <c r="I27" s="45">
        <f t="shared" si="3"/>
        <v>0</v>
      </c>
    </row>
    <row r="28" spans="1:9" ht="15" customHeight="1">
      <c r="B28" s="61" t="s">
        <v>64</v>
      </c>
      <c r="C28" s="86">
        <v>47062</v>
      </c>
      <c r="D28" s="86">
        <v>1127674</v>
      </c>
      <c r="E28" s="86">
        <v>167703</v>
      </c>
      <c r="F28" s="86">
        <v>74475</v>
      </c>
      <c r="G28" s="86">
        <v>70263</v>
      </c>
      <c r="H28" s="45">
        <f t="shared" si="2"/>
        <v>200.74</v>
      </c>
      <c r="I28" s="45">
        <f t="shared" si="3"/>
        <v>189.9</v>
      </c>
    </row>
    <row r="29" spans="1:9" ht="15" customHeight="1">
      <c r="B29" s="61" t="s">
        <v>65</v>
      </c>
      <c r="C29" s="86"/>
      <c r="D29" s="86"/>
      <c r="E29" s="86"/>
      <c r="F29" s="86">
        <v>0</v>
      </c>
      <c r="G29" s="86">
        <v>0</v>
      </c>
      <c r="H29" s="45">
        <f t="shared" si="2"/>
        <v>0</v>
      </c>
      <c r="I29" s="45">
        <f t="shared" si="3"/>
        <v>0</v>
      </c>
    </row>
    <row r="30" spans="1:9" ht="15" customHeight="1">
      <c r="B30" s="61" t="s">
        <v>66</v>
      </c>
      <c r="C30" s="86"/>
      <c r="D30" s="86"/>
      <c r="E30" s="86"/>
      <c r="F30" s="86">
        <v>0</v>
      </c>
      <c r="G30" s="86">
        <v>0</v>
      </c>
      <c r="H30" s="45">
        <f t="shared" si="2"/>
        <v>0</v>
      </c>
      <c r="I30" s="45">
        <f t="shared" si="3"/>
        <v>0</v>
      </c>
    </row>
    <row r="31" spans="1:9" ht="15" customHeight="1">
      <c r="B31" s="61" t="s">
        <v>57</v>
      </c>
      <c r="C31" s="86"/>
      <c r="D31" s="86">
        <v>41162</v>
      </c>
      <c r="E31" s="86">
        <v>169637</v>
      </c>
      <c r="F31" s="86">
        <v>129068</v>
      </c>
      <c r="G31" s="86">
        <v>51482</v>
      </c>
      <c r="H31" s="45">
        <f t="shared" si="2"/>
        <v>347.89</v>
      </c>
      <c r="I31" s="45">
        <f t="shared" si="3"/>
        <v>139.13999999999999</v>
      </c>
    </row>
    <row r="32" spans="1:9" ht="15" customHeight="1">
      <c r="B32" s="62" t="s">
        <v>58</v>
      </c>
      <c r="C32" s="65">
        <f>SUM(C21:C31)</f>
        <v>288310</v>
      </c>
      <c r="D32" s="65">
        <f>SUM(D21:D31)</f>
        <v>1413038</v>
      </c>
      <c r="E32" s="65">
        <f>SUM(E21:E31)</f>
        <v>580364</v>
      </c>
      <c r="F32" s="65">
        <f>SUM(F21:F31)</f>
        <v>439683</v>
      </c>
      <c r="G32" s="65">
        <f>SUM(G21:G31)</f>
        <v>274474</v>
      </c>
      <c r="H32" s="65">
        <f t="shared" si="2"/>
        <v>1185.1300000000001</v>
      </c>
      <c r="I32" s="65">
        <f t="shared" si="3"/>
        <v>741.82</v>
      </c>
    </row>
    <row r="33" spans="1:9" ht="15.75" customHeight="1" thickBot="1">
      <c r="B33" s="45" t="s">
        <v>67</v>
      </c>
      <c r="C33" s="66">
        <f>+C19-C32</f>
        <v>284736</v>
      </c>
      <c r="D33" s="66">
        <f>+D19-D32</f>
        <v>-66952</v>
      </c>
      <c r="E33" s="66">
        <f>+E19-E32</f>
        <v>-37726</v>
      </c>
      <c r="F33" s="66">
        <f>+F19-F32</f>
        <v>-99421</v>
      </c>
      <c r="G33" s="66">
        <f>+G19-G32</f>
        <v>74867</v>
      </c>
      <c r="H33" s="66">
        <f t="shared" si="2"/>
        <v>-267.98</v>
      </c>
      <c r="I33" s="66">
        <f t="shared" si="3"/>
        <v>202.34</v>
      </c>
    </row>
    <row r="34" spans="1:9" ht="15.75" customHeight="1" thickTop="1">
      <c r="A34" s="56" t="s">
        <v>68</v>
      </c>
    </row>
    <row r="35" spans="1:9" ht="17.25" customHeight="1">
      <c r="H35" s="54"/>
      <c r="I35" s="54"/>
    </row>
    <row r="36" spans="1:9" ht="15" customHeight="1">
      <c r="B36" s="45" t="s">
        <v>1</v>
      </c>
      <c r="C36" s="86">
        <v>0</v>
      </c>
      <c r="D36" s="86">
        <v>0</v>
      </c>
      <c r="E36" s="86">
        <v>2310</v>
      </c>
      <c r="F36" s="86">
        <v>0</v>
      </c>
      <c r="G36" s="86">
        <v>0</v>
      </c>
      <c r="H36" s="45">
        <f t="shared" ref="H36:I41" si="4">ROUND(F36/F$75,2)</f>
        <v>0</v>
      </c>
      <c r="I36" s="45">
        <f t="shared" si="4"/>
        <v>0</v>
      </c>
    </row>
    <row r="37" spans="1:9" ht="15" customHeight="1">
      <c r="B37" s="45" t="s">
        <v>34</v>
      </c>
      <c r="C37" s="86">
        <v>268477</v>
      </c>
      <c r="D37" s="86">
        <v>199002</v>
      </c>
      <c r="E37" s="86">
        <v>0</v>
      </c>
      <c r="F37" s="86">
        <v>212078</v>
      </c>
      <c r="G37" s="86">
        <v>198869</v>
      </c>
      <c r="H37" s="45">
        <f t="shared" si="4"/>
        <v>571.64</v>
      </c>
      <c r="I37" s="45">
        <f t="shared" si="4"/>
        <v>537.48</v>
      </c>
    </row>
    <row r="38" spans="1:9" ht="15" customHeight="1">
      <c r="B38" s="45" t="s">
        <v>22</v>
      </c>
      <c r="C38" s="86">
        <v>-525766</v>
      </c>
      <c r="D38" s="86">
        <v>0</v>
      </c>
      <c r="E38" s="86">
        <v>195507</v>
      </c>
      <c r="F38" s="86">
        <v>0</v>
      </c>
      <c r="G38" s="86">
        <v>0</v>
      </c>
      <c r="H38" s="45">
        <f t="shared" si="4"/>
        <v>0</v>
      </c>
      <c r="I38" s="45">
        <f t="shared" si="4"/>
        <v>0</v>
      </c>
    </row>
    <row r="39" spans="1:9" ht="15" customHeight="1">
      <c r="B39" s="45" t="s">
        <v>27</v>
      </c>
      <c r="C39" s="86">
        <v>0</v>
      </c>
      <c r="D39" s="86">
        <v>28832</v>
      </c>
      <c r="E39" s="86">
        <v>1022</v>
      </c>
      <c r="F39" s="86">
        <v>0</v>
      </c>
      <c r="G39" s="86">
        <v>0</v>
      </c>
      <c r="H39" s="45">
        <f t="shared" si="4"/>
        <v>0</v>
      </c>
      <c r="I39" s="45">
        <f t="shared" si="4"/>
        <v>0</v>
      </c>
    </row>
    <row r="40" spans="1:9" ht="15" customHeight="1">
      <c r="B40" s="45" t="s">
        <v>11</v>
      </c>
      <c r="C40" s="86">
        <v>0</v>
      </c>
      <c r="D40" s="86">
        <v>-552075</v>
      </c>
      <c r="E40" s="86">
        <v>-560806</v>
      </c>
      <c r="F40" s="86">
        <v>-673466</v>
      </c>
      <c r="G40" s="86">
        <v>-646666</v>
      </c>
      <c r="H40" s="45">
        <f t="shared" si="4"/>
        <v>-1815.27</v>
      </c>
      <c r="I40" s="45">
        <f t="shared" si="4"/>
        <v>-1747.75</v>
      </c>
    </row>
    <row r="41" spans="1:9" ht="15.75" customHeight="1" thickBot="1">
      <c r="B41" s="67" t="s">
        <v>69</v>
      </c>
      <c r="C41" s="66">
        <f>SUM(C36:C40)</f>
        <v>-257289</v>
      </c>
      <c r="D41" s="66">
        <f>SUM(D36:D40)</f>
        <v>-324241</v>
      </c>
      <c r="E41" s="66">
        <f>SUM(E36:E40)</f>
        <v>-361967</v>
      </c>
      <c r="F41" s="66">
        <f>SUM(F36:F40)</f>
        <v>-461388</v>
      </c>
      <c r="G41" s="66">
        <f>SUM(G36:G40)</f>
        <v>-447797</v>
      </c>
      <c r="H41" s="68">
        <f t="shared" si="4"/>
        <v>-1243.6300000000001</v>
      </c>
      <c r="I41" s="68">
        <f t="shared" si="4"/>
        <v>-1210.26</v>
      </c>
    </row>
    <row r="42" spans="1:9" ht="15.75" customHeight="1"/>
    <row r="44" spans="1:9" ht="17.25" customHeight="1">
      <c r="A44" s="56" t="s">
        <v>13</v>
      </c>
      <c r="C44" s="69"/>
      <c r="D44" s="69"/>
      <c r="E44" s="69"/>
      <c r="F44" s="69"/>
      <c r="G44" s="69"/>
      <c r="H44" s="70"/>
      <c r="I44" s="70"/>
    </row>
    <row r="45" spans="1:9" ht="17.25" customHeight="1">
      <c r="A45" s="59" t="s">
        <v>35</v>
      </c>
      <c r="H45" s="54"/>
      <c r="I45" s="54"/>
    </row>
    <row r="46" spans="1:9" ht="17.25" customHeight="1">
      <c r="A46" s="45" t="s">
        <v>40</v>
      </c>
      <c r="C46" s="87"/>
      <c r="D46" s="87"/>
      <c r="E46" s="87"/>
      <c r="F46" s="87"/>
      <c r="G46" s="87"/>
      <c r="H46" s="70"/>
      <c r="I46" s="54"/>
    </row>
    <row r="47" spans="1:9" ht="15" customHeight="1">
      <c r="B47" s="71" t="s">
        <v>10</v>
      </c>
      <c r="C47" s="86"/>
      <c r="D47" s="86"/>
      <c r="E47" s="86"/>
      <c r="F47" s="86"/>
      <c r="G47" s="86"/>
    </row>
    <row r="48" spans="1:9" ht="15" customHeight="1">
      <c r="B48" s="71" t="s">
        <v>37</v>
      </c>
      <c r="C48" s="86"/>
      <c r="D48" s="86"/>
      <c r="E48" s="86"/>
      <c r="F48" s="86"/>
      <c r="G48" s="86"/>
    </row>
    <row r="49" spans="1:9" ht="15" customHeight="1">
      <c r="B49" s="71" t="s">
        <v>2</v>
      </c>
      <c r="C49" s="45">
        <f>+C48-C47</f>
        <v>0</v>
      </c>
      <c r="D49" s="45">
        <f>+D48-D47</f>
        <v>0</v>
      </c>
      <c r="E49" s="45">
        <f>+E48-E47</f>
        <v>0</v>
      </c>
      <c r="F49" s="45">
        <f>+F48-F47</f>
        <v>0</v>
      </c>
      <c r="G49" s="45">
        <f>+G48-G47</f>
        <v>0</v>
      </c>
      <c r="H49" s="72">
        <f>ROUND(F49/$G$75,2)</f>
        <v>0</v>
      </c>
      <c r="I49" s="72">
        <f>ROUND(G49/$G$75,2)</f>
        <v>0</v>
      </c>
    </row>
    <row r="50" spans="1:9" ht="15" customHeight="1">
      <c r="A50" s="62"/>
      <c r="B50" s="45" t="s">
        <v>28</v>
      </c>
      <c r="C50" s="73" t="e">
        <f>+C47/C48</f>
        <v>#DIV/0!</v>
      </c>
      <c r="D50" s="73" t="e">
        <f>+D47/D48</f>
        <v>#DIV/0!</v>
      </c>
      <c r="E50" s="73" t="e">
        <f>+E47/E48</f>
        <v>#DIV/0!</v>
      </c>
      <c r="F50" s="73" t="e">
        <f>+F47/F48</f>
        <v>#DIV/0!</v>
      </c>
      <c r="G50" s="73" t="e">
        <f>+G47/G48</f>
        <v>#DIV/0!</v>
      </c>
      <c r="H50" s="74"/>
      <c r="I50" s="74"/>
    </row>
    <row r="51" spans="1:9" ht="15" customHeight="1">
      <c r="A51" s="59" t="s">
        <v>21</v>
      </c>
    </row>
    <row r="52" spans="1:9" ht="17.25" customHeight="1">
      <c r="A52" s="45" t="s">
        <v>40</v>
      </c>
      <c r="C52" s="87"/>
      <c r="D52" s="87"/>
      <c r="E52" s="87"/>
      <c r="F52" s="87"/>
      <c r="G52" s="87"/>
      <c r="H52" s="70"/>
      <c r="I52" s="54"/>
    </row>
    <row r="53" spans="1:9" ht="15" customHeight="1">
      <c r="B53" s="71" t="s">
        <v>10</v>
      </c>
      <c r="C53" s="86"/>
      <c r="D53" s="86"/>
      <c r="E53" s="86"/>
      <c r="F53" s="86"/>
      <c r="G53" s="86"/>
    </row>
    <row r="54" spans="1:9" ht="15" customHeight="1">
      <c r="B54" s="71" t="s">
        <v>37</v>
      </c>
      <c r="C54" s="86"/>
      <c r="D54" s="86"/>
      <c r="E54" s="86"/>
      <c r="F54" s="86"/>
      <c r="G54" s="86"/>
    </row>
    <row r="55" spans="1:9" ht="15" customHeight="1">
      <c r="B55" s="71" t="s">
        <v>14</v>
      </c>
      <c r="C55" s="61">
        <f>+C54-C53</f>
        <v>0</v>
      </c>
      <c r="D55" s="61">
        <f>+D54-D53</f>
        <v>0</v>
      </c>
      <c r="E55" s="61">
        <f>+E54-E53</f>
        <v>0</v>
      </c>
      <c r="F55" s="61">
        <f>+F54-F53</f>
        <v>0</v>
      </c>
      <c r="G55" s="61">
        <f>+G54-G53</f>
        <v>0</v>
      </c>
      <c r="H55" s="72">
        <f>ROUND(F55/$G$75,2)</f>
        <v>0</v>
      </c>
      <c r="I55" s="72">
        <f>ROUND(G55/$G$75,2)</f>
        <v>0</v>
      </c>
    </row>
    <row r="56" spans="1:9" ht="15" customHeight="1">
      <c r="A56" s="62"/>
      <c r="B56" s="45" t="s">
        <v>28</v>
      </c>
      <c r="C56" s="73" t="e">
        <f>+C53/C54</f>
        <v>#DIV/0!</v>
      </c>
      <c r="D56" s="73" t="e">
        <f>+D53/D54</f>
        <v>#DIV/0!</v>
      </c>
      <c r="E56" s="73" t="e">
        <f>+E53/E54</f>
        <v>#DIV/0!</v>
      </c>
      <c r="F56" s="73" t="e">
        <f>+F53/F54</f>
        <v>#DIV/0!</v>
      </c>
      <c r="G56" s="73" t="e">
        <f>+G53/G54</f>
        <v>#DIV/0!</v>
      </c>
      <c r="H56" s="74"/>
      <c r="I56" s="74"/>
    </row>
    <row r="57" spans="1:9" ht="15" customHeight="1">
      <c r="A57" s="46" t="s">
        <v>81</v>
      </c>
    </row>
    <row r="58" spans="1:9" ht="15" customHeight="1">
      <c r="B58" s="71" t="s">
        <v>10</v>
      </c>
      <c r="C58" s="45">
        <f t="shared" ref="C58:G59" si="5">+C47+C53</f>
        <v>0</v>
      </c>
      <c r="D58" s="45">
        <f t="shared" si="5"/>
        <v>0</v>
      </c>
      <c r="E58" s="45">
        <f t="shared" si="5"/>
        <v>0</v>
      </c>
      <c r="F58" s="45">
        <f t="shared" si="5"/>
        <v>0</v>
      </c>
      <c r="G58" s="45">
        <f t="shared" si="5"/>
        <v>0</v>
      </c>
    </row>
    <row r="59" spans="1:9" ht="15" customHeight="1">
      <c r="B59" s="71" t="s">
        <v>37</v>
      </c>
      <c r="C59" s="45">
        <f t="shared" si="5"/>
        <v>0</v>
      </c>
      <c r="D59" s="45">
        <f t="shared" si="5"/>
        <v>0</v>
      </c>
      <c r="E59" s="45">
        <f t="shared" si="5"/>
        <v>0</v>
      </c>
      <c r="F59" s="45">
        <f t="shared" si="5"/>
        <v>0</v>
      </c>
      <c r="G59" s="45">
        <f t="shared" si="5"/>
        <v>0</v>
      </c>
    </row>
    <row r="60" spans="1:9" ht="15" customHeight="1">
      <c r="B60" s="71" t="s">
        <v>14</v>
      </c>
      <c r="C60" s="45">
        <f>+C59-C58</f>
        <v>0</v>
      </c>
      <c r="D60" s="45">
        <f>+D59-D58</f>
        <v>0</v>
      </c>
      <c r="E60" s="45">
        <f>+E59-E58</f>
        <v>0</v>
      </c>
      <c r="F60" s="45">
        <f>+F59-F58</f>
        <v>0</v>
      </c>
      <c r="G60" s="45">
        <f>+G59-G58</f>
        <v>0</v>
      </c>
      <c r="H60" s="72">
        <f>ROUND(F60/$G$75,2)</f>
        <v>0</v>
      </c>
      <c r="I60" s="72">
        <f>ROUND(G60/$G$75,2)</f>
        <v>0</v>
      </c>
    </row>
    <row r="61" spans="1:9" ht="15" customHeight="1">
      <c r="B61" s="45" t="s">
        <v>28</v>
      </c>
      <c r="C61" s="73" t="e">
        <f>+C58/C59</f>
        <v>#DIV/0!</v>
      </c>
      <c r="D61" s="73" t="e">
        <f>+D58/D59</f>
        <v>#DIV/0!</v>
      </c>
      <c r="E61" s="73" t="e">
        <f>+E58/E59</f>
        <v>#DIV/0!</v>
      </c>
      <c r="F61" s="73" t="e">
        <f>+F58/F59</f>
        <v>#DIV/0!</v>
      </c>
      <c r="G61" s="73" t="e">
        <f>+G58/G59</f>
        <v>#DIV/0!</v>
      </c>
      <c r="H61" s="74"/>
      <c r="I61" s="74"/>
    </row>
    <row r="63" spans="1:9" ht="15" customHeight="1">
      <c r="A63" s="61"/>
      <c r="C63" s="61"/>
      <c r="D63" s="61"/>
      <c r="E63" s="61"/>
      <c r="F63" s="61"/>
      <c r="G63" s="61"/>
    </row>
    <row r="64" spans="1:9" ht="15" customHeight="1">
      <c r="A64" s="75" t="s">
        <v>144</v>
      </c>
      <c r="B64" s="61"/>
    </row>
    <row r="65" spans="1:9" ht="15" customHeight="1">
      <c r="A65" s="76" t="s">
        <v>73</v>
      </c>
      <c r="B65" s="61"/>
      <c r="C65" s="86">
        <v>278000</v>
      </c>
      <c r="D65" s="86">
        <f>117000+154000</f>
        <v>271000</v>
      </c>
      <c r="E65" s="86">
        <v>264000</v>
      </c>
      <c r="F65" s="86">
        <v>222700</v>
      </c>
      <c r="G65" s="86">
        <v>218500</v>
      </c>
    </row>
    <row r="66" spans="1:9" ht="15" customHeight="1">
      <c r="A66" s="76" t="s">
        <v>74</v>
      </c>
      <c r="B66" s="61"/>
      <c r="C66" s="86"/>
      <c r="D66" s="86"/>
      <c r="E66" s="86"/>
      <c r="F66" s="86"/>
      <c r="G66" s="86"/>
    </row>
    <row r="67" spans="1:9" ht="15" customHeight="1">
      <c r="A67" s="76" t="s">
        <v>75</v>
      </c>
      <c r="B67" s="61"/>
      <c r="C67" s="86"/>
      <c r="D67" s="86"/>
      <c r="E67" s="86"/>
      <c r="F67" s="86"/>
      <c r="G67" s="86"/>
    </row>
    <row r="68" spans="1:9" ht="15" customHeight="1">
      <c r="A68" s="77" t="s">
        <v>76</v>
      </c>
      <c r="B68" s="64"/>
      <c r="C68" s="78">
        <f>SUM(C64:C67)</f>
        <v>278000</v>
      </c>
      <c r="D68" s="78">
        <f>SUM(D64:D67)</f>
        <v>271000</v>
      </c>
      <c r="E68" s="78">
        <f>SUM(E64:E67)</f>
        <v>264000</v>
      </c>
      <c r="F68" s="78">
        <f>SUM(F64:F67)</f>
        <v>222700</v>
      </c>
      <c r="G68" s="78">
        <f>SUM(G64:G67)</f>
        <v>218500</v>
      </c>
      <c r="H68" s="72">
        <f t="shared" ref="H68:I73" si="6">ROUND(F68/$G$75,2)</f>
        <v>601.89</v>
      </c>
      <c r="I68" s="72">
        <f t="shared" si="6"/>
        <v>590.54</v>
      </c>
    </row>
    <row r="69" spans="1:9" ht="15" customHeight="1">
      <c r="A69" s="61" t="s">
        <v>77</v>
      </c>
      <c r="B69" s="61"/>
      <c r="C69" s="86"/>
      <c r="D69" s="86"/>
      <c r="E69" s="86"/>
      <c r="F69" s="86"/>
      <c r="G69" s="86"/>
      <c r="H69" s="72">
        <f t="shared" si="6"/>
        <v>0</v>
      </c>
      <c r="I69" s="72">
        <f t="shared" si="6"/>
        <v>0</v>
      </c>
    </row>
    <row r="70" spans="1:9" ht="15" customHeight="1">
      <c r="A70" s="61" t="s">
        <v>78</v>
      </c>
      <c r="B70" s="61"/>
      <c r="C70" s="86"/>
      <c r="D70" s="86"/>
      <c r="E70" s="86"/>
      <c r="F70" s="86"/>
      <c r="G70" s="86"/>
      <c r="H70" s="72">
        <f t="shared" si="6"/>
        <v>0</v>
      </c>
      <c r="I70" s="72">
        <f t="shared" si="6"/>
        <v>0</v>
      </c>
    </row>
    <row r="71" spans="1:9" ht="15" customHeight="1">
      <c r="A71" s="61" t="s">
        <v>79</v>
      </c>
      <c r="B71" s="61"/>
      <c r="C71" s="86"/>
      <c r="D71" s="86"/>
      <c r="E71" s="86"/>
      <c r="F71" s="86"/>
      <c r="G71" s="86"/>
      <c r="H71" s="72">
        <f t="shared" si="6"/>
        <v>0</v>
      </c>
      <c r="I71" s="72">
        <f t="shared" si="6"/>
        <v>0</v>
      </c>
    </row>
    <row r="72" spans="1:9" ht="15" customHeight="1">
      <c r="A72" s="61" t="s">
        <v>80</v>
      </c>
      <c r="B72" s="61"/>
      <c r="C72" s="86"/>
      <c r="D72" s="86"/>
      <c r="E72" s="86"/>
      <c r="F72" s="86"/>
      <c r="G72" s="86"/>
      <c r="H72" s="72">
        <f t="shared" si="6"/>
        <v>0</v>
      </c>
      <c r="I72" s="72">
        <f t="shared" si="6"/>
        <v>0</v>
      </c>
    </row>
    <row r="73" spans="1:9" ht="31.5" customHeight="1" thickBot="1">
      <c r="A73" s="61"/>
      <c r="B73" s="79" t="s">
        <v>147</v>
      </c>
      <c r="C73" s="80">
        <f>SUM(C68:C72)</f>
        <v>278000</v>
      </c>
      <c r="D73" s="80">
        <f>SUM(D68:D72)</f>
        <v>271000</v>
      </c>
      <c r="E73" s="80">
        <f>SUM(E68:E72)</f>
        <v>264000</v>
      </c>
      <c r="F73" s="80">
        <f>SUM(F68:F72)</f>
        <v>222700</v>
      </c>
      <c r="G73" s="80">
        <f>SUM(G68:G72)</f>
        <v>218500</v>
      </c>
      <c r="H73" s="72">
        <f t="shared" si="6"/>
        <v>601.89</v>
      </c>
      <c r="I73" s="72">
        <f t="shared" si="6"/>
        <v>590.54</v>
      </c>
    </row>
    <row r="74" spans="1:9" ht="15.75" customHeight="1" thickTop="1"/>
    <row r="75" spans="1:9" ht="15" customHeight="1">
      <c r="A75" s="56" t="s">
        <v>145</v>
      </c>
      <c r="B75" s="81"/>
      <c r="C75" s="86">
        <v>371</v>
      </c>
      <c r="D75" s="86">
        <v>370</v>
      </c>
      <c r="E75" s="86">
        <v>371</v>
      </c>
      <c r="F75" s="86">
        <v>371</v>
      </c>
      <c r="G75" s="86">
        <v>370</v>
      </c>
    </row>
    <row r="77" spans="1:9" ht="15" customHeight="1">
      <c r="A77" s="56" t="s">
        <v>146</v>
      </c>
    </row>
    <row r="78" spans="1:9" ht="15" customHeight="1">
      <c r="A78" s="45" t="s">
        <v>25</v>
      </c>
      <c r="C78" s="88" t="s">
        <v>166</v>
      </c>
    </row>
    <row r="79" spans="1:9" ht="15" customHeight="1">
      <c r="A79" s="45" t="s">
        <v>15</v>
      </c>
      <c r="C79" s="88" t="s">
        <v>167</v>
      </c>
    </row>
    <row r="85" spans="1:7" ht="15" customHeight="1">
      <c r="A85" s="82" t="s">
        <v>4</v>
      </c>
      <c r="B85" s="82">
        <v>10</v>
      </c>
      <c r="C85" s="82"/>
      <c r="D85" s="82"/>
      <c r="E85" s="82"/>
      <c r="F85" s="82"/>
      <c r="G85" s="82"/>
    </row>
    <row r="86" spans="1:7" ht="17.25" customHeight="1">
      <c r="A86" s="82" t="s">
        <v>12</v>
      </c>
      <c r="B86" s="83">
        <v>1</v>
      </c>
      <c r="C86" s="84">
        <f>+C5</f>
        <v>2011</v>
      </c>
      <c r="D86" s="84">
        <f>+D5</f>
        <v>2012</v>
      </c>
      <c r="E86" s="84">
        <f>+E5</f>
        <v>2013</v>
      </c>
      <c r="F86" s="84">
        <f>+F5</f>
        <v>2014</v>
      </c>
      <c r="G86" s="84">
        <f>+G5</f>
        <v>2015</v>
      </c>
    </row>
    <row r="87" spans="1:7" ht="15" customHeight="1">
      <c r="A87" s="82"/>
      <c r="B87" s="83" t="str">
        <f>INDEX(B10:B18,B86)</f>
        <v>Taxes</v>
      </c>
      <c r="C87" s="82">
        <f>INDEX(C$10:C$18,$B$86)</f>
        <v>101845</v>
      </c>
      <c r="D87" s="82">
        <f>INDEX(D$10:D$18,$B$86)</f>
        <v>97987</v>
      </c>
      <c r="E87" s="82">
        <f>INDEX(E$10:E$18,$B$86)</f>
        <v>105916</v>
      </c>
      <c r="F87" s="82">
        <f>INDEX(F$10:F$18,$B$86)</f>
        <v>107002</v>
      </c>
      <c r="G87" s="82">
        <f>INDEX(G$10:G$18,$B$86)</f>
        <v>103361</v>
      </c>
    </row>
    <row r="88" spans="1:7" ht="15" customHeight="1">
      <c r="A88" s="82" t="s">
        <v>23</v>
      </c>
      <c r="B88" s="83">
        <v>1</v>
      </c>
      <c r="C88" s="82"/>
      <c r="D88" s="82"/>
      <c r="E88" s="82"/>
      <c r="F88" s="82"/>
      <c r="G88" s="82"/>
    </row>
    <row r="89" spans="1:7" ht="15" customHeight="1">
      <c r="A89" s="82"/>
      <c r="B89" s="83" t="str">
        <f t="shared" ref="B89:G89" si="7">INDEX(B$21:B$31,$B$88)</f>
        <v>General Government</v>
      </c>
      <c r="C89" s="82">
        <f t="shared" si="7"/>
        <v>95837</v>
      </c>
      <c r="D89" s="82">
        <f t="shared" si="7"/>
        <v>113377</v>
      </c>
      <c r="E89" s="82">
        <f t="shared" si="7"/>
        <v>27405</v>
      </c>
      <c r="F89" s="82">
        <f t="shared" si="7"/>
        <v>40408</v>
      </c>
      <c r="G89" s="82">
        <f t="shared" si="7"/>
        <v>45709</v>
      </c>
    </row>
  </sheetData>
  <printOptions horizontalCentered="1"/>
  <pageMargins left="0.2" right="0.2" top="0.5" bottom="0.5" header="0.3" footer="0.3"/>
  <pageSetup fitToHeight="5" orientation="landscape" r:id="rId1"/>
  <headerFooter alignWithMargins="0">
    <oddFooter>&amp;C&amp;"-,Regular"&amp;P</oddFooter>
  </headerFooter>
  <rowBreaks count="2" manualBreakCount="2">
    <brk id="33" max="8" man="1"/>
    <brk id="6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="85" workbookViewId="0">
      <selection activeCell="L18" sqref="L18"/>
    </sheetView>
  </sheetViews>
  <sheetFormatPr defaultColWidth="13" defaultRowHeight="15" customHeight="1"/>
  <cols>
    <col min="1" max="1" width="13" customWidth="1"/>
    <col min="2" max="5" width="13.6640625" customWidth="1"/>
    <col min="6" max="6" width="20.33203125" customWidth="1"/>
    <col min="7" max="8" width="12.5546875" customWidth="1"/>
    <col min="9" max="9" width="9.6640625" customWidth="1"/>
    <col min="10" max="10" width="20" customWidth="1"/>
  </cols>
  <sheetData>
    <row r="1" spans="1:10" ht="17.25" customHeight="1">
      <c r="A1" s="8" t="str">
        <f>CONCATENATE("CITIZEN'S GUIDE TO LOCAL UNIT FINANCES - ",'Data Input'!C2," (",'Data Input'!C3,")")</f>
        <v>CITIZEN'S GUIDE TO LOCAL UNIT FINANCES - Village of Elberta (10-3-030)</v>
      </c>
      <c r="E1" s="6"/>
      <c r="J1" s="7" t="s">
        <v>36</v>
      </c>
    </row>
    <row r="2" spans="1:10" ht="15" customHeight="1">
      <c r="A2" t="s">
        <v>33</v>
      </c>
      <c r="F2" t="s">
        <v>17</v>
      </c>
    </row>
    <row r="3" spans="1:10" ht="34.5" customHeight="1">
      <c r="F3" s="11"/>
      <c r="G3" s="12">
        <f>+'Data Input'!F5</f>
        <v>2014</v>
      </c>
      <c r="H3" s="12">
        <f>+'Data Input'!G5</f>
        <v>2015</v>
      </c>
      <c r="I3" s="12" t="s">
        <v>32</v>
      </c>
      <c r="J3" s="13"/>
    </row>
    <row r="4" spans="1:10" ht="15" customHeight="1">
      <c r="F4" s="14" t="str">
        <f>'Data Input'!B10</f>
        <v>Taxes</v>
      </c>
      <c r="G4" s="9">
        <f>+'Data Input'!F10</f>
        <v>107002</v>
      </c>
      <c r="H4" s="9">
        <f>+'Data Input'!G10</f>
        <v>103361</v>
      </c>
      <c r="I4" s="29">
        <f t="shared" ref="I4:I13" si="0">IF(G4=0,"N/A",(H4-G4)/G4)</f>
        <v>-3.4027401356983983E-2</v>
      </c>
      <c r="J4" s="17"/>
    </row>
    <row r="5" spans="1:10" ht="15" customHeight="1">
      <c r="F5" s="14" t="str">
        <f>'Data Input'!B11</f>
        <v>Licenses &amp; Permits</v>
      </c>
      <c r="G5">
        <f>+'Data Input'!F11</f>
        <v>0</v>
      </c>
      <c r="H5">
        <f>+'Data Input'!G11</f>
        <v>740</v>
      </c>
      <c r="I5" s="29" t="str">
        <f t="shared" si="0"/>
        <v>N/A</v>
      </c>
      <c r="J5" s="17"/>
    </row>
    <row r="6" spans="1:10" ht="15" customHeight="1">
      <c r="F6" s="14" t="str">
        <f>'Data Input'!B12</f>
        <v>Federal Government</v>
      </c>
      <c r="G6">
        <f>+'Data Input'!F12</f>
        <v>0</v>
      </c>
      <c r="H6">
        <f>+'Data Input'!G12</f>
        <v>0</v>
      </c>
      <c r="I6" s="29" t="str">
        <f t="shared" si="0"/>
        <v>N/A</v>
      </c>
      <c r="J6" s="17"/>
    </row>
    <row r="7" spans="1:10" ht="15" customHeight="1">
      <c r="F7" s="14" t="str">
        <f>'Data Input'!B13</f>
        <v>State Government</v>
      </c>
      <c r="G7">
        <f>+'Data Input'!F13</f>
        <v>102350</v>
      </c>
      <c r="H7">
        <f>+'Data Input'!G13</f>
        <v>102212</v>
      </c>
      <c r="I7" s="29">
        <f t="shared" si="0"/>
        <v>-1.348314606741573E-3</v>
      </c>
      <c r="J7" s="17"/>
    </row>
    <row r="8" spans="1:10" ht="15" customHeight="1">
      <c r="F8" s="14" t="str">
        <f>'Data Input'!B14</f>
        <v>Local Contributions</v>
      </c>
      <c r="G8">
        <f>+'Data Input'!F14</f>
        <v>0</v>
      </c>
      <c r="H8">
        <f>+'Data Input'!G14</f>
        <v>8341</v>
      </c>
      <c r="I8" s="29" t="str">
        <f t="shared" si="0"/>
        <v>N/A</v>
      </c>
      <c r="J8" s="17"/>
    </row>
    <row r="9" spans="1:10" ht="15" customHeight="1">
      <c r="F9" s="14" t="str">
        <f>'Data Input'!B15</f>
        <v>Charges for Services</v>
      </c>
      <c r="G9">
        <f>+'Data Input'!F15</f>
        <v>23470</v>
      </c>
      <c r="H9">
        <f>+'Data Input'!G15</f>
        <v>28476</v>
      </c>
      <c r="I9" s="29">
        <f t="shared" si="0"/>
        <v>0.21329356625479334</v>
      </c>
      <c r="J9" s="17"/>
    </row>
    <row r="10" spans="1:10" ht="15" customHeight="1">
      <c r="F10" s="14" t="str">
        <f>'Data Input'!B16</f>
        <v>Fines &amp; Forfeitures</v>
      </c>
      <c r="G10">
        <f>+'Data Input'!F16</f>
        <v>0</v>
      </c>
      <c r="H10">
        <f>+'Data Input'!G16</f>
        <v>0</v>
      </c>
      <c r="I10" s="29" t="str">
        <f t="shared" si="0"/>
        <v>N/A</v>
      </c>
      <c r="J10" s="17"/>
    </row>
    <row r="11" spans="1:10" ht="15" customHeight="1">
      <c r="F11" s="14" t="str">
        <f>'Data Input'!B17</f>
        <v>Interest &amp; Rents</v>
      </c>
      <c r="G11">
        <f>+'Data Input'!F17</f>
        <v>38922</v>
      </c>
      <c r="H11">
        <f>+'Data Input'!G17</f>
        <v>30101</v>
      </c>
      <c r="I11" s="29">
        <f t="shared" si="0"/>
        <v>-0.22663275268485689</v>
      </c>
      <c r="J11" s="17"/>
    </row>
    <row r="12" spans="1:10" ht="15" customHeight="1">
      <c r="F12" s="14" t="str">
        <f>'Data Input'!B18</f>
        <v>Other Revenues</v>
      </c>
      <c r="G12" s="10">
        <f>+'Data Input'!F18</f>
        <v>68518</v>
      </c>
      <c r="H12" s="10">
        <f>+'Data Input'!G18</f>
        <v>76110</v>
      </c>
      <c r="I12" s="29">
        <f t="shared" si="0"/>
        <v>0.11080300067135643</v>
      </c>
      <c r="J12" s="17"/>
    </row>
    <row r="13" spans="1:10" ht="17.25" customHeight="1">
      <c r="F13" s="18" t="s">
        <v>70</v>
      </c>
      <c r="G13" s="16">
        <f>SUM(G4:G12)</f>
        <v>340262</v>
      </c>
      <c r="H13" s="16">
        <f>SUM(H4:H12)</f>
        <v>349341</v>
      </c>
      <c r="I13" s="29">
        <f t="shared" si="0"/>
        <v>2.6682380048315711E-2</v>
      </c>
      <c r="J13" s="17"/>
    </row>
    <row r="14" spans="1:10" ht="17.25" customHeight="1">
      <c r="F14" s="18"/>
      <c r="I14" s="26"/>
      <c r="J14" s="17"/>
    </row>
    <row r="15" spans="1:10" ht="15" customHeight="1">
      <c r="F15" s="18"/>
      <c r="J15" s="17"/>
    </row>
    <row r="16" spans="1:10" ht="15" customHeight="1">
      <c r="F16" s="18"/>
      <c r="J16" s="17"/>
    </row>
    <row r="17" spans="1:10" ht="15" customHeight="1">
      <c r="F17" s="15"/>
      <c r="G17" s="19"/>
      <c r="H17" s="19"/>
      <c r="I17" s="19"/>
      <c r="J17" s="20"/>
    </row>
    <row r="18" spans="1:10" ht="15" customHeight="1">
      <c r="A18" t="s">
        <v>29</v>
      </c>
      <c r="F18" t="s">
        <v>19</v>
      </c>
    </row>
    <row r="35" spans="1:12" ht="15" customHeight="1">
      <c r="A35" s="90" t="s">
        <v>18</v>
      </c>
      <c r="B35" s="91"/>
      <c r="C35" s="91"/>
      <c r="D35" s="91"/>
      <c r="E35" s="91"/>
      <c r="F35" s="91"/>
      <c r="G35" s="91"/>
      <c r="H35" s="91"/>
      <c r="I35" s="91"/>
      <c r="J35" s="92"/>
      <c r="K35" s="28"/>
      <c r="L35" s="28"/>
    </row>
    <row r="36" spans="1:12" ht="15" customHeight="1">
      <c r="A36" s="93"/>
      <c r="B36" s="94"/>
      <c r="C36" s="94"/>
      <c r="D36" s="94"/>
      <c r="E36" s="94"/>
      <c r="F36" s="94"/>
      <c r="G36" s="94"/>
      <c r="H36" s="94"/>
      <c r="I36" s="94"/>
      <c r="J36" s="95"/>
      <c r="K36" s="28"/>
      <c r="L36" s="28"/>
    </row>
    <row r="37" spans="1:12" ht="15" customHeight="1">
      <c r="A37" s="96"/>
      <c r="B37" s="97"/>
      <c r="C37" s="97"/>
      <c r="D37" s="97"/>
      <c r="E37" s="97"/>
      <c r="F37" s="97"/>
      <c r="G37" s="97"/>
      <c r="H37" s="97"/>
      <c r="I37" s="97"/>
      <c r="J37" s="98"/>
      <c r="K37" s="28"/>
      <c r="L37" s="28"/>
    </row>
    <row r="38" spans="1:12" ht="15" customHeight="1">
      <c r="A38" t="str">
        <f>CONCATENATE("For more information on our unit's finances, contact ",'Data Input'!$C$78," at ",'Data Input'!$C$79,".")</f>
        <v>For more information on our unit's finances, contact Cathy Anderson at 231-352-7201.</v>
      </c>
    </row>
  </sheetData>
  <mergeCells count="1">
    <mergeCell ref="A35:J37"/>
  </mergeCells>
  <printOptions horizontalCentered="1"/>
  <pageMargins left="0.2" right="0.2" top="0.5" bottom="0.5" header="0.3" footer="0.3"/>
  <pageSetup scale="93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opLeftCell="A5" zoomScale="85" zoomScaleNormal="85" workbookViewId="0">
      <selection activeCell="A39" sqref="A39:J41"/>
    </sheetView>
  </sheetViews>
  <sheetFormatPr defaultColWidth="13" defaultRowHeight="15" customHeight="1"/>
  <cols>
    <col min="1" max="1" width="11" customWidth="1"/>
    <col min="2" max="3" width="13.6640625" customWidth="1"/>
    <col min="4" max="4" width="13" customWidth="1"/>
    <col min="5" max="5" width="13.6640625" customWidth="1"/>
    <col min="6" max="6" width="31.33203125" customWidth="1"/>
    <col min="7" max="8" width="13.5546875" customWidth="1"/>
    <col min="9" max="9" width="10.109375" customWidth="1"/>
    <col min="10" max="10" width="14.5546875" customWidth="1"/>
  </cols>
  <sheetData>
    <row r="1" spans="1:10" ht="15" customHeight="1">
      <c r="A1" s="8" t="str">
        <f>CONCATENATE("CITIZEN'S GUIDE TO LOCAL UNIT FINANCES - ",'Data Input'!C2," (",'Data Input'!C3,")")</f>
        <v>CITIZEN'S GUIDE TO LOCAL UNIT FINANCES - Village of Elberta (10-3-030)</v>
      </c>
      <c r="J1" s="7" t="s">
        <v>31</v>
      </c>
    </row>
    <row r="2" spans="1:10" ht="15" customHeight="1">
      <c r="A2" t="s">
        <v>38</v>
      </c>
      <c r="F2" t="s">
        <v>17</v>
      </c>
    </row>
    <row r="3" spans="1:10" ht="32.25" customHeight="1">
      <c r="F3" s="11"/>
      <c r="G3" s="12">
        <f>+'Data Input'!F5</f>
        <v>2014</v>
      </c>
      <c r="H3" s="12">
        <f>+'Data Input'!G5</f>
        <v>2015</v>
      </c>
      <c r="I3" s="12" t="s">
        <v>32</v>
      </c>
      <c r="J3" s="13"/>
    </row>
    <row r="4" spans="1:10" ht="15" customHeight="1">
      <c r="F4" s="18" t="str">
        <f>'Data Input'!B21</f>
        <v>General Government</v>
      </c>
      <c r="G4" s="21">
        <f>+'Data Input'!F21</f>
        <v>40408</v>
      </c>
      <c r="H4" s="21">
        <f>+'Data Input'!G21</f>
        <v>45709</v>
      </c>
      <c r="I4" s="29">
        <f t="shared" ref="I4:I14" si="0">IF(G4=0,"N/A",(H4-G4)/G4)</f>
        <v>0.13118689368441894</v>
      </c>
      <c r="J4" s="17"/>
    </row>
    <row r="5" spans="1:10" ht="15" customHeight="1">
      <c r="F5" s="18" t="str">
        <f>'Data Input'!B22</f>
        <v>Police &amp; Fire</v>
      </c>
      <c r="G5">
        <f>+'Data Input'!F22</f>
        <v>22202</v>
      </c>
      <c r="H5">
        <f>+'Data Input'!G22</f>
        <v>15888</v>
      </c>
      <c r="I5" s="29">
        <f t="shared" si="0"/>
        <v>-0.28438879380236015</v>
      </c>
      <c r="J5" s="17"/>
    </row>
    <row r="6" spans="1:10" ht="15" customHeight="1">
      <c r="F6" s="18" t="str">
        <f>'Data Input'!B23</f>
        <v>Other Public Safety</v>
      </c>
      <c r="G6">
        <f>+'Data Input'!F23</f>
        <v>0</v>
      </c>
      <c r="H6">
        <f>+'Data Input'!G23</f>
        <v>0</v>
      </c>
      <c r="I6" s="29" t="str">
        <f t="shared" si="0"/>
        <v>N/A</v>
      </c>
      <c r="J6" s="17"/>
    </row>
    <row r="7" spans="1:10" ht="15" customHeight="1">
      <c r="F7" s="18" t="str">
        <f>'Data Input'!B24</f>
        <v xml:space="preserve">Roads </v>
      </c>
      <c r="G7">
        <f>+'Data Input'!F24</f>
        <v>74731</v>
      </c>
      <c r="H7">
        <f>+'Data Input'!G24</f>
        <v>41577</v>
      </c>
      <c r="I7" s="29">
        <f t="shared" si="0"/>
        <v>-0.44364453841110113</v>
      </c>
      <c r="J7" s="17"/>
    </row>
    <row r="8" spans="1:10" ht="15" customHeight="1">
      <c r="F8" s="18" t="str">
        <f>'Data Input'!B25</f>
        <v>Other Public Works</v>
      </c>
      <c r="G8">
        <f>+'Data Input'!F25</f>
        <v>98799</v>
      </c>
      <c r="H8">
        <f>+'Data Input'!G25</f>
        <v>49555</v>
      </c>
      <c r="I8" s="29">
        <f t="shared" si="0"/>
        <v>-0.49842609743013594</v>
      </c>
      <c r="J8" s="17"/>
    </row>
    <row r="9" spans="1:10" ht="15" customHeight="1">
      <c r="F9" s="18" t="str">
        <f>'Data Input'!B26</f>
        <v>Health &amp; Welfare</v>
      </c>
      <c r="G9">
        <f>+'Data Input'!F26</f>
        <v>0</v>
      </c>
      <c r="H9">
        <f>+'Data Input'!G26</f>
        <v>0</v>
      </c>
      <c r="I9" s="29" t="str">
        <f t="shared" si="0"/>
        <v>N/A</v>
      </c>
      <c r="J9" s="17"/>
    </row>
    <row r="10" spans="1:10" ht="15" customHeight="1">
      <c r="F10" s="18" t="str">
        <f>'Data Input'!B27</f>
        <v>Community/Econ. Development</v>
      </c>
      <c r="G10">
        <f>+'Data Input'!F27</f>
        <v>0</v>
      </c>
      <c r="H10">
        <f>+'Data Input'!G27</f>
        <v>0</v>
      </c>
      <c r="I10" s="29" t="str">
        <f t="shared" si="0"/>
        <v>N/A</v>
      </c>
      <c r="J10" s="17"/>
    </row>
    <row r="11" spans="1:10" ht="15" customHeight="1">
      <c r="F11" s="18" t="str">
        <f>'Data Input'!B28</f>
        <v>Recreation &amp; Culture</v>
      </c>
      <c r="G11">
        <f>+'Data Input'!F28</f>
        <v>74475</v>
      </c>
      <c r="H11">
        <f>+'Data Input'!G28</f>
        <v>70263</v>
      </c>
      <c r="I11" s="29">
        <f t="shared" si="0"/>
        <v>-5.6555891238670698E-2</v>
      </c>
      <c r="J11" s="17"/>
    </row>
    <row r="12" spans="1:10" ht="15" customHeight="1">
      <c r="F12" s="18" t="str">
        <f>'Data Input'!B29</f>
        <v>Capital Outlay</v>
      </c>
      <c r="G12">
        <f>+'Data Input'!F29</f>
        <v>0</v>
      </c>
      <c r="H12">
        <f>+'Data Input'!G29</f>
        <v>0</v>
      </c>
      <c r="I12" s="29" t="str">
        <f t="shared" si="0"/>
        <v>N/A</v>
      </c>
      <c r="J12" s="17"/>
    </row>
    <row r="13" spans="1:10" ht="15" customHeight="1">
      <c r="F13" s="18" t="str">
        <f>'Data Input'!B30</f>
        <v>Debt Service</v>
      </c>
      <c r="G13">
        <f>+'Data Input'!F30</f>
        <v>0</v>
      </c>
      <c r="H13">
        <f>+'Data Input'!G30</f>
        <v>0</v>
      </c>
      <c r="I13" s="29" t="str">
        <f t="shared" si="0"/>
        <v>N/A</v>
      </c>
      <c r="J13" s="17"/>
    </row>
    <row r="14" spans="1:10" ht="16.2">
      <c r="F14" s="18" t="str">
        <f>'Data Input'!B31</f>
        <v>Other Expenditures</v>
      </c>
      <c r="G14" s="10">
        <f>+'Data Input'!F31</f>
        <v>129068</v>
      </c>
      <c r="H14" s="10">
        <f>+'Data Input'!G31</f>
        <v>51482</v>
      </c>
      <c r="I14" s="29">
        <f t="shared" si="0"/>
        <v>-0.60112498837821926</v>
      </c>
      <c r="J14" s="17"/>
    </row>
    <row r="15" spans="1:10" ht="16.2">
      <c r="F15" s="24" t="s">
        <v>58</v>
      </c>
      <c r="G15" s="16">
        <f>SUM(G4:G14)</f>
        <v>439683</v>
      </c>
      <c r="H15" s="16">
        <f>SUM(H4:H14)</f>
        <v>274474</v>
      </c>
      <c r="I15" s="29">
        <f>(H15-G15)/G15</f>
        <v>-0.37574570770304971</v>
      </c>
      <c r="J15" s="17"/>
    </row>
    <row r="16" spans="1:10" ht="14.4">
      <c r="F16" s="24"/>
      <c r="J16" s="17"/>
    </row>
    <row r="17" spans="1:10" ht="15.75" customHeight="1">
      <c r="F17" s="22"/>
      <c r="G17" s="25"/>
      <c r="H17" s="25"/>
      <c r="I17" s="23"/>
      <c r="J17" s="20"/>
    </row>
    <row r="18" spans="1:10" ht="12" customHeight="1"/>
    <row r="19" spans="1:10" ht="15" customHeight="1">
      <c r="A19" t="s">
        <v>45</v>
      </c>
      <c r="F19" s="5" t="s">
        <v>9</v>
      </c>
    </row>
    <row r="39" spans="1:10" ht="15" customHeight="1">
      <c r="A39" s="99" t="s">
        <v>170</v>
      </c>
      <c r="B39" s="91"/>
      <c r="C39" s="91"/>
      <c r="D39" s="91"/>
      <c r="E39" s="91"/>
      <c r="F39" s="91"/>
      <c r="G39" s="91"/>
      <c r="H39" s="91"/>
      <c r="I39" s="91"/>
      <c r="J39" s="92"/>
    </row>
    <row r="40" spans="1:10" ht="15" customHeight="1">
      <c r="A40" s="93"/>
      <c r="B40" s="94"/>
      <c r="C40" s="94"/>
      <c r="D40" s="94"/>
      <c r="E40" s="94"/>
      <c r="F40" s="94"/>
      <c r="G40" s="94"/>
      <c r="H40" s="94"/>
      <c r="I40" s="94"/>
      <c r="J40" s="95"/>
    </row>
    <row r="41" spans="1:10" ht="15" customHeight="1">
      <c r="A41" s="96"/>
      <c r="B41" s="97"/>
      <c r="C41" s="97"/>
      <c r="D41" s="97"/>
      <c r="E41" s="97"/>
      <c r="F41" s="97"/>
      <c r="G41" s="97"/>
      <c r="H41" s="97"/>
      <c r="I41" s="97"/>
      <c r="J41" s="98"/>
    </row>
    <row r="42" spans="1:10" ht="15" customHeight="1">
      <c r="A42" t="str">
        <f>CONCATENATE("For more information on our unit's finances, contact ",'Data Input'!$C$78," at ",'Data Input'!$C$79,".")</f>
        <v>For more information on our unit's finances, contact Cathy Anderson at 231-352-7201.</v>
      </c>
    </row>
  </sheetData>
  <mergeCells count="1">
    <mergeCell ref="A39:J41"/>
  </mergeCells>
  <printOptions horizontalCentered="1"/>
  <pageMargins left="0.2" right="0.2" top="0.5" bottom="0.5" header="0.3" footer="0.3"/>
  <pageSetup scale="85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opLeftCell="A7" zoomScale="85" zoomScaleNormal="85" workbookViewId="0">
      <selection activeCell="A37" sqref="A37:I39"/>
    </sheetView>
  </sheetViews>
  <sheetFormatPr defaultColWidth="13" defaultRowHeight="15" customHeight="1"/>
  <cols>
    <col min="1" max="1" width="13" customWidth="1"/>
    <col min="2" max="5" width="13.6640625" customWidth="1"/>
    <col min="6" max="6" width="26.5546875" customWidth="1"/>
    <col min="7" max="8" width="13" customWidth="1"/>
    <col min="9" max="9" width="9.5546875" customWidth="1"/>
  </cols>
  <sheetData>
    <row r="1" spans="1:10" ht="15" customHeight="1">
      <c r="A1" s="8" t="str">
        <f>CONCATENATE("CITIZEN'S GUIDE TO LOCAL UNIT FINANCES - ",'Data Input'!C2," (",'Data Input'!C3,")")</f>
        <v>CITIZEN'S GUIDE TO LOCAL UNIT FINANCES - Village of Elberta (10-3-030)</v>
      </c>
      <c r="I1" s="7" t="s">
        <v>42</v>
      </c>
    </row>
    <row r="2" spans="1:10" ht="15" customHeight="1">
      <c r="A2" t="s">
        <v>7</v>
      </c>
      <c r="F2" t="s">
        <v>17</v>
      </c>
    </row>
    <row r="3" spans="1:10" ht="34.5" customHeight="1">
      <c r="F3" s="11"/>
      <c r="G3" s="12">
        <f>+'Data Input'!F5</f>
        <v>2014</v>
      </c>
      <c r="H3" s="12">
        <f>+'Data Input'!G5</f>
        <v>2015</v>
      </c>
      <c r="I3" s="13" t="s">
        <v>32</v>
      </c>
    </row>
    <row r="4" spans="1:10" ht="15" customHeight="1">
      <c r="F4" s="18" t="s">
        <v>39</v>
      </c>
      <c r="G4">
        <f>+'Data Input'!F19</f>
        <v>340262</v>
      </c>
      <c r="H4">
        <f>+'Data Input'!G19</f>
        <v>349341</v>
      </c>
      <c r="I4" s="31">
        <f>IF(G4=0,"N/A",(H4-G4)/G4)</f>
        <v>2.6682380048315711E-2</v>
      </c>
    </row>
    <row r="5" spans="1:10" ht="15" customHeight="1">
      <c r="F5" s="18" t="s">
        <v>5</v>
      </c>
      <c r="G5">
        <f>+'Data Input'!F32</f>
        <v>439683</v>
      </c>
      <c r="H5">
        <f>+'Data Input'!G32</f>
        <v>274474</v>
      </c>
      <c r="I5" s="32">
        <f>IF(G5=0,"N/A",(H5-G5)/G5)</f>
        <v>-0.37574570770304971</v>
      </c>
    </row>
    <row r="6" spans="1:10" ht="15.75" customHeight="1" thickBot="1">
      <c r="F6" s="24" t="s">
        <v>30</v>
      </c>
      <c r="G6" s="3">
        <f>+'Data Input'!F33</f>
        <v>-99421</v>
      </c>
      <c r="H6" s="3">
        <f>+'Data Input'!G33</f>
        <v>74867</v>
      </c>
      <c r="I6" s="33">
        <f>IF(G6=0,"N/A",(H6-G6)/G6)</f>
        <v>-1.7530300439544966</v>
      </c>
    </row>
    <row r="7" spans="1:10" ht="15.75" customHeight="1" thickTop="1">
      <c r="F7" s="18" t="s">
        <v>41</v>
      </c>
      <c r="I7" s="30"/>
    </row>
    <row r="8" spans="1:10" ht="15" customHeight="1">
      <c r="F8" s="14" t="s">
        <v>1</v>
      </c>
      <c r="G8">
        <f>+'Data Input'!F$36</f>
        <v>0</v>
      </c>
      <c r="H8">
        <f>+'Data Input'!G$36</f>
        <v>0</v>
      </c>
      <c r="I8" s="32" t="str">
        <f t="shared" ref="I8:I13" si="0">IF(G8=0,"N/A",(H8-G8)/G8)</f>
        <v>N/A</v>
      </c>
    </row>
    <row r="9" spans="1:10" ht="15" customHeight="1">
      <c r="F9" s="14" t="s">
        <v>34</v>
      </c>
      <c r="G9">
        <f>+'Data Input'!F37</f>
        <v>212078</v>
      </c>
      <c r="H9">
        <f>+'Data Input'!G37</f>
        <v>198869</v>
      </c>
      <c r="I9" s="32">
        <f t="shared" si="0"/>
        <v>-6.2283688077028262E-2</v>
      </c>
    </row>
    <row r="10" spans="1:10" ht="15" customHeight="1">
      <c r="F10" s="14" t="s">
        <v>22</v>
      </c>
      <c r="G10">
        <f>+'Data Input'!F38</f>
        <v>0</v>
      </c>
      <c r="H10">
        <f>+'Data Input'!G38</f>
        <v>0</v>
      </c>
      <c r="I10" s="32" t="str">
        <f t="shared" si="0"/>
        <v>N/A</v>
      </c>
    </row>
    <row r="11" spans="1:10" ht="15" customHeight="1">
      <c r="F11" s="14" t="s">
        <v>27</v>
      </c>
      <c r="G11">
        <f>+'Data Input'!F39</f>
        <v>0</v>
      </c>
      <c r="H11">
        <f>+'Data Input'!G39</f>
        <v>0</v>
      </c>
      <c r="I11" s="32" t="str">
        <f t="shared" si="0"/>
        <v>N/A</v>
      </c>
    </row>
    <row r="12" spans="1:10" ht="15" customHeight="1">
      <c r="F12" s="14" t="s">
        <v>11</v>
      </c>
      <c r="G12">
        <f>+'Data Input'!F40</f>
        <v>-673466</v>
      </c>
      <c r="H12">
        <f>+'Data Input'!G40</f>
        <v>-646666</v>
      </c>
      <c r="I12" s="32">
        <f t="shared" si="0"/>
        <v>-3.9794139570520262E-2</v>
      </c>
    </row>
    <row r="13" spans="1:10" ht="15.75" customHeight="1" thickBot="1">
      <c r="F13" s="24" t="s">
        <v>20</v>
      </c>
      <c r="G13" s="3">
        <f>SUM(G8:G12)</f>
        <v>-461388</v>
      </c>
      <c r="H13" s="3">
        <f>SUM(H8:H12)</f>
        <v>-447797</v>
      </c>
      <c r="I13" s="33">
        <f t="shared" si="0"/>
        <v>-2.9456769573547644E-2</v>
      </c>
    </row>
    <row r="14" spans="1:10" ht="15.75" customHeight="1" thickTop="1">
      <c r="F14" s="18"/>
      <c r="I14" s="17"/>
    </row>
    <row r="15" spans="1:10" ht="15" customHeight="1">
      <c r="F15" s="18"/>
      <c r="I15" s="17"/>
    </row>
    <row r="16" spans="1:10" ht="15" customHeight="1">
      <c r="F16" s="18"/>
      <c r="I16" s="17"/>
      <c r="J16" s="18"/>
    </row>
    <row r="17" spans="1:10" ht="15" customHeight="1">
      <c r="F17" s="18"/>
      <c r="I17" s="17"/>
      <c r="J17" s="18"/>
    </row>
    <row r="18" spans="1:10" ht="15" customHeight="1">
      <c r="F18" s="18"/>
      <c r="I18" s="17"/>
    </row>
    <row r="19" spans="1:10" ht="15" customHeight="1">
      <c r="F19" s="15"/>
      <c r="G19" s="19"/>
      <c r="H19" s="19"/>
      <c r="I19" s="20"/>
    </row>
    <row r="20" spans="1:10" ht="15" customHeight="1">
      <c r="A20" t="s">
        <v>46</v>
      </c>
      <c r="F20" t="s">
        <v>8</v>
      </c>
    </row>
    <row r="37" spans="1:16" ht="19.95" customHeight="1">
      <c r="A37" s="90" t="s">
        <v>18</v>
      </c>
      <c r="B37" s="91"/>
      <c r="C37" s="91"/>
      <c r="D37" s="91"/>
      <c r="E37" s="91"/>
      <c r="F37" s="91"/>
      <c r="G37" s="91"/>
      <c r="H37" s="91"/>
      <c r="I37" s="92"/>
      <c r="J37" s="27"/>
      <c r="K37" s="27"/>
      <c r="L37" s="27"/>
      <c r="M37" s="27"/>
      <c r="N37" s="27"/>
      <c r="O37" s="27"/>
      <c r="P37" s="27"/>
    </row>
    <row r="38" spans="1:16" ht="19.95" customHeight="1">
      <c r="A38" s="93"/>
      <c r="B38" s="94"/>
      <c r="C38" s="94"/>
      <c r="D38" s="94"/>
      <c r="E38" s="94"/>
      <c r="F38" s="94"/>
      <c r="G38" s="94"/>
      <c r="H38" s="94"/>
      <c r="I38" s="95"/>
      <c r="J38" s="27"/>
      <c r="K38" s="27"/>
      <c r="L38" s="27"/>
      <c r="M38" s="27"/>
      <c r="N38" s="27"/>
      <c r="O38" s="27"/>
      <c r="P38" s="27"/>
    </row>
    <row r="39" spans="1:16" ht="19.95" customHeight="1">
      <c r="A39" s="96"/>
      <c r="B39" s="97"/>
      <c r="C39" s="97"/>
      <c r="D39" s="97"/>
      <c r="E39" s="97"/>
      <c r="F39" s="97"/>
      <c r="G39" s="97"/>
      <c r="H39" s="97"/>
      <c r="I39" s="98"/>
      <c r="J39" s="27"/>
      <c r="K39" s="27"/>
      <c r="L39" s="27"/>
      <c r="M39" s="27"/>
      <c r="N39" s="27"/>
      <c r="O39" s="27"/>
      <c r="P39" s="27"/>
    </row>
    <row r="40" spans="1:16" ht="15" customHeight="1">
      <c r="A40" t="str">
        <f>CONCATENATE("For more information on our unit's finances, contact ",'Data Input'!$C$78," at ",'Data Input'!$C$79,".")</f>
        <v>For more information on our unit's finances, contact Cathy Anderson at 231-352-7201.</v>
      </c>
    </row>
  </sheetData>
  <mergeCells count="1">
    <mergeCell ref="A37:I39"/>
  </mergeCells>
  <printOptions horizontalCentered="1"/>
  <pageMargins left="0.2" right="0.2" top="0.5" bottom="0.5" header="0.3" footer="0.3"/>
  <pageSetup scale="8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opLeftCell="A10" zoomScale="85" workbookViewId="0">
      <selection activeCell="R36" sqref="R36"/>
    </sheetView>
  </sheetViews>
  <sheetFormatPr defaultColWidth="9" defaultRowHeight="15" customHeight="1"/>
  <cols>
    <col min="1" max="1" width="9.109375" customWidth="1"/>
    <col min="2" max="15" width="9" customWidth="1"/>
    <col min="16" max="16" width="15" customWidth="1"/>
  </cols>
  <sheetData>
    <row r="1" spans="1:16" ht="16.5" customHeight="1">
      <c r="A1" s="8" t="str">
        <f>CONCATENATE("CITIZEN'S GUIDE TO LOCAL UNIT FINANCES - ",'Data Input'!C2," (",'Data Input'!C3,")")</f>
        <v>CITIZEN'S GUIDE TO LOCAL UNIT FINANCES - Village of Elberta (10-3-030)</v>
      </c>
      <c r="P1" s="7" t="s">
        <v>6</v>
      </c>
    </row>
    <row r="2" spans="1:16" ht="16.5" customHeight="1">
      <c r="A2" t="s">
        <v>3</v>
      </c>
      <c r="F2" s="2" t="s">
        <v>24</v>
      </c>
      <c r="K2" s="4" t="s">
        <v>26</v>
      </c>
    </row>
    <row r="3" spans="1:16" ht="16.5" customHeight="1"/>
    <row r="4" spans="1:16" ht="16.5" customHeight="1"/>
    <row r="5" spans="1:16" ht="16.5" customHeight="1"/>
    <row r="6" spans="1:16" ht="16.5" customHeight="1"/>
    <row r="7" spans="1:16" ht="16.5" customHeight="1"/>
    <row r="8" spans="1:16" ht="16.5" customHeight="1"/>
    <row r="9" spans="1:16" ht="16.5" customHeight="1"/>
    <row r="10" spans="1:16" ht="16.5" customHeight="1"/>
    <row r="11" spans="1:16" ht="16.5" customHeight="1"/>
    <row r="12" spans="1:16" ht="16.5" customHeight="1"/>
    <row r="13" spans="1:16" ht="16.5" customHeight="1"/>
    <row r="14" spans="1:16" ht="16.5" customHeight="1"/>
    <row r="15" spans="1:16" ht="16.5" customHeight="1">
      <c r="F15" s="18"/>
    </row>
    <row r="16" spans="1:16" ht="16.5" customHeight="1">
      <c r="F16" s="18"/>
      <c r="J16" s="17"/>
    </row>
    <row r="17" spans="1:10" ht="16.5" customHeight="1">
      <c r="G17" s="19"/>
      <c r="H17" s="19"/>
      <c r="I17" s="19"/>
      <c r="J17" s="20"/>
    </row>
    <row r="18" spans="1:10" ht="16.5" customHeight="1">
      <c r="A18" t="s">
        <v>16</v>
      </c>
      <c r="I18" s="1" t="s">
        <v>72</v>
      </c>
    </row>
    <row r="19" spans="1:10" ht="16.5" customHeight="1"/>
    <row r="20" spans="1:10" ht="16.5" customHeight="1"/>
    <row r="21" spans="1:10" ht="16.5" customHeight="1"/>
    <row r="22" spans="1:10" ht="16.5" customHeight="1"/>
    <row r="23" spans="1:10" ht="16.5" customHeight="1"/>
    <row r="24" spans="1:10" ht="16.5" customHeight="1"/>
    <row r="25" spans="1:10" ht="16.5" customHeight="1"/>
    <row r="26" spans="1:10" ht="16.5" customHeight="1"/>
    <row r="27" spans="1:10" ht="16.5" customHeight="1"/>
    <row r="28" spans="1:10" ht="16.5" customHeight="1"/>
    <row r="29" spans="1:10" ht="16.5" customHeight="1"/>
    <row r="30" spans="1:10" ht="16.5" customHeight="1"/>
    <row r="31" spans="1:10" ht="16.5" customHeight="1"/>
    <row r="32" spans="1:10" ht="16.5" customHeight="1"/>
    <row r="33" spans="1:16" ht="16.5" customHeight="1"/>
    <row r="34" spans="1:16" ht="16.5" customHeight="1"/>
    <row r="35" spans="1:16" ht="23.4" customHeight="1">
      <c r="A35" s="99" t="s">
        <v>169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2"/>
    </row>
    <row r="36" spans="1:16" ht="23.4" customHeight="1">
      <c r="A36" s="93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5"/>
    </row>
    <row r="37" spans="1:16" ht="23.4" customHeight="1">
      <c r="A37" s="96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8"/>
    </row>
    <row r="38" spans="1:16" ht="15" customHeight="1">
      <c r="A38" t="str">
        <f>CONCATENATE("For more information on our unit's finances, contact ",'Data Input'!$C$78," at ",'Data Input'!$C$79,".")</f>
        <v>For more information on our unit's finances, contact Cathy Anderson at 231-352-7201.</v>
      </c>
    </row>
  </sheetData>
  <mergeCells count="1">
    <mergeCell ref="A35:P37"/>
  </mergeCells>
  <printOptions horizontalCentered="1"/>
  <pageMargins left="0.25" right="0.25" top="0.5" bottom="0.5" header="0.3" footer="0.3"/>
  <pageSetup scale="8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Instructions</vt:lpstr>
      <vt:lpstr>Data Input</vt:lpstr>
      <vt:lpstr>Revenues</vt:lpstr>
      <vt:lpstr>Expenditures</vt:lpstr>
      <vt:lpstr>Position</vt:lpstr>
      <vt:lpstr>Obligations</vt:lpstr>
      <vt:lpstr>Instructions!Citizens_Guide_Instructions</vt:lpstr>
      <vt:lpstr>Instructions!OLE_LINK1</vt:lpstr>
      <vt:lpstr>Instructions!OLE_LINK2</vt:lpstr>
      <vt:lpstr>'Data Input'!Print_Area</vt:lpstr>
      <vt:lpstr>Expenditures!Print_Area</vt:lpstr>
      <vt:lpstr>Instructions!Print_Area</vt:lpstr>
      <vt:lpstr>Obligations!Print_Area</vt:lpstr>
      <vt:lpstr>Position!Print_Area</vt:lpstr>
      <vt:lpstr>Revenues!Print_Area</vt:lpstr>
      <vt:lpstr>'Data Input'!Print_Titles</vt:lpstr>
      <vt:lpstr>Instructions!Print_Titles</vt:lpstr>
    </vt:vector>
  </TitlesOfParts>
  <Company>Plante &amp; Moran, PLLC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Joe.Heffernan</dc:creator>
  <cp:lastModifiedBy>Clerk</cp:lastModifiedBy>
  <cp:lastPrinted>2014-09-09T17:21:50Z</cp:lastPrinted>
  <dcterms:created xsi:type="dcterms:W3CDTF">2011-01-04T15:16:36Z</dcterms:created>
  <dcterms:modified xsi:type="dcterms:W3CDTF">2015-11-13T15:11:36Z</dcterms:modified>
</cp:coreProperties>
</file>